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70 Oprava kolejí a výhybek v žst. Teplice nad Metují\64022xxx Přílohy Výzvy + ZD\"/>
    </mc:Choice>
  </mc:AlternateContent>
  <bookViews>
    <workbookView xWindow="0" yWindow="0" windowWidth="23235" windowHeight="11760"/>
  </bookViews>
  <sheets>
    <sheet name="Rekapitulace zakázky" sheetId="1" r:id="rId1"/>
    <sheet name="PS 01 - Úprava zabezpečov..." sheetId="2" r:id="rId2"/>
    <sheet name="SO 01 - Železniční svršek..." sheetId="3" r:id="rId3"/>
    <sheet name="ON 1 - NEOCEŇOVAT - Mater..." sheetId="4" r:id="rId4"/>
    <sheet name="SO 10-01 - Železniční svr..." sheetId="5" r:id="rId5"/>
    <sheet name="SO 10-01.1 - Následná úpr..." sheetId="6" r:id="rId6"/>
    <sheet name="SO 11-01 - Železniční spodek" sheetId="7" r:id="rId7"/>
    <sheet name="SO 21-06 - Propustek v ev..." sheetId="8" r:id="rId8"/>
    <sheet name="ON 2 -  NEOCEŇOVAT - Mate..." sheetId="9" r:id="rId9"/>
    <sheet name="VON - Vedlejší a ostatní ..." sheetId="10" r:id="rId10"/>
  </sheets>
  <definedNames>
    <definedName name="_xlnm._FilterDatabase" localSheetId="3" hidden="1">'ON 1 - NEOCEŇOVAT - Mater...'!$C$121:$K$154</definedName>
    <definedName name="_xlnm._FilterDatabase" localSheetId="8" hidden="1">'ON 2 -  NEOCEŇOVAT - Mate...'!$C$121:$K$126</definedName>
    <definedName name="_xlnm._FilterDatabase" localSheetId="1" hidden="1">'PS 01 - Úprava zabezpečov...'!$C$119:$K$211</definedName>
    <definedName name="_xlnm._FilterDatabase" localSheetId="2" hidden="1">'SO 01 - Železniční svršek...'!$C$119:$K$446</definedName>
    <definedName name="_xlnm._FilterDatabase" localSheetId="4" hidden="1">'SO 10-01 - Železniční svr...'!$C$129:$K$375</definedName>
    <definedName name="_xlnm._FilterDatabase" localSheetId="5" hidden="1">'SO 10-01.1 - Následná úpr...'!$C$122:$K$144</definedName>
    <definedName name="_xlnm._FilterDatabase" localSheetId="6" hidden="1">'SO 11-01 - Železniční spodek'!$C$125:$K$231</definedName>
    <definedName name="_xlnm._FilterDatabase" localSheetId="7" hidden="1">'SO 21-06 - Propustek v ev...'!$C$129:$K$323</definedName>
    <definedName name="_xlnm._FilterDatabase" localSheetId="9" hidden="1">'VON - Vedlejší a ostatní ...'!$C$118:$K$160</definedName>
    <definedName name="_xlnm.Print_Titles" localSheetId="3">'ON 1 - NEOCEŇOVAT - Mater...'!$121:$121</definedName>
    <definedName name="_xlnm.Print_Titles" localSheetId="8">'ON 2 -  NEOCEŇOVAT - Mate...'!$121:$121</definedName>
    <definedName name="_xlnm.Print_Titles" localSheetId="1">'PS 01 - Úprava zabezpečov...'!$119:$119</definedName>
    <definedName name="_xlnm.Print_Titles" localSheetId="0">'Rekapitulace zakázky'!$92:$92</definedName>
    <definedName name="_xlnm.Print_Titles" localSheetId="2">'SO 01 - Železniční svršek...'!$119:$119</definedName>
    <definedName name="_xlnm.Print_Titles" localSheetId="4">'SO 10-01 - Železniční svr...'!$129:$129</definedName>
    <definedName name="_xlnm.Print_Titles" localSheetId="5">'SO 10-01.1 - Následná úpr...'!$122:$122</definedName>
    <definedName name="_xlnm.Print_Titles" localSheetId="6">'SO 11-01 - Železniční spodek'!$125:$125</definedName>
    <definedName name="_xlnm.Print_Titles" localSheetId="7">'SO 21-06 - Propustek v ev...'!$129:$129</definedName>
    <definedName name="_xlnm.Print_Titles" localSheetId="9">'VON - Vedlejší a ostatní ...'!$118:$118</definedName>
    <definedName name="_xlnm.Print_Area" localSheetId="3">'ON 1 - NEOCEŇOVAT - Mater...'!$C$107:$K$154</definedName>
    <definedName name="_xlnm.Print_Area" localSheetId="8">'ON 2 -  NEOCEŇOVAT - Mate...'!$C$107:$K$126</definedName>
    <definedName name="_xlnm.Print_Area" localSheetId="1">'PS 01 - Úprava zabezpečov...'!$C$105:$K$211</definedName>
    <definedName name="_xlnm.Print_Area" localSheetId="0">'Rekapitulace zakázky'!$D$4:$AO$76,'Rekapitulace zakázky'!$C$82:$AQ$106</definedName>
    <definedName name="_xlnm.Print_Area" localSheetId="2">'SO 01 - Železniční svršek...'!$C$105:$K$446</definedName>
    <definedName name="_xlnm.Print_Area" localSheetId="4">'SO 10-01 - Železniční svr...'!$C$115:$K$375</definedName>
    <definedName name="_xlnm.Print_Area" localSheetId="5">'SO 10-01.1 - Následná úpr...'!$C$108:$K$144</definedName>
    <definedName name="_xlnm.Print_Area" localSheetId="6">'SO 11-01 - Železniční spodek'!$C$111:$K$231</definedName>
    <definedName name="_xlnm.Print_Area" localSheetId="7">'SO 21-06 - Propustek v ev...'!$C$115:$K$323</definedName>
    <definedName name="_xlnm.Print_Area" localSheetId="9">'VON - Vedlejší a ostatní ...'!$C$106:$K$160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5" i="1"/>
  <c r="J35" i="10"/>
  <c r="AX105" i="1" s="1"/>
  <c r="BI158" i="10"/>
  <c r="BH158" i="10"/>
  <c r="BG158" i="10"/>
  <c r="BF158" i="10"/>
  <c r="T158" i="10"/>
  <c r="R158" i="10"/>
  <c r="P158" i="10"/>
  <c r="BI150" i="10"/>
  <c r="BH150" i="10"/>
  <c r="BG150" i="10"/>
  <c r="BF150" i="10"/>
  <c r="T150" i="10"/>
  <c r="R150" i="10"/>
  <c r="P150" i="10"/>
  <c r="BI146" i="10"/>
  <c r="BH146" i="10"/>
  <c r="BG146" i="10"/>
  <c r="BF146" i="10"/>
  <c r="T146" i="10"/>
  <c r="T145" i="10" s="1"/>
  <c r="R146" i="10"/>
  <c r="R145" i="10" s="1"/>
  <c r="P146" i="10"/>
  <c r="P145" i="10" s="1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92" i="10"/>
  <c r="J17" i="10"/>
  <c r="J12" i="10"/>
  <c r="J113" i="10" s="1"/>
  <c r="E7" i="10"/>
  <c r="E109" i="10" s="1"/>
  <c r="J39" i="9"/>
  <c r="J38" i="9"/>
  <c r="AY104" i="1"/>
  <c r="J37" i="9"/>
  <c r="AX104" i="1"/>
  <c r="BI125" i="9"/>
  <c r="BH125" i="9"/>
  <c r="BG125" i="9"/>
  <c r="BF125" i="9"/>
  <c r="T125" i="9"/>
  <c r="T124" i="9"/>
  <c r="T123" i="9" s="1"/>
  <c r="T122" i="9" s="1"/>
  <c r="R125" i="9"/>
  <c r="R124" i="9"/>
  <c r="R123" i="9" s="1"/>
  <c r="R122" i="9" s="1"/>
  <c r="P125" i="9"/>
  <c r="P124" i="9"/>
  <c r="P123" i="9" s="1"/>
  <c r="P122" i="9" s="1"/>
  <c r="AU104" i="1" s="1"/>
  <c r="J119" i="9"/>
  <c r="J118" i="9"/>
  <c r="F118" i="9"/>
  <c r="F116" i="9"/>
  <c r="E114" i="9"/>
  <c r="J94" i="9"/>
  <c r="J93" i="9"/>
  <c r="F93" i="9"/>
  <c r="F91" i="9"/>
  <c r="E89" i="9"/>
  <c r="J20" i="9"/>
  <c r="E20" i="9"/>
  <c r="F94" i="9"/>
  <c r="J19" i="9"/>
  <c r="J14" i="9"/>
  <c r="J116" i="9" s="1"/>
  <c r="E7" i="9"/>
  <c r="E110" i="9" s="1"/>
  <c r="J39" i="8"/>
  <c r="J38" i="8"/>
  <c r="AY103" i="1"/>
  <c r="J37" i="8"/>
  <c r="AX103" i="1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6" i="8"/>
  <c r="BH316" i="8"/>
  <c r="BG316" i="8"/>
  <c r="BF316" i="8"/>
  <c r="T316" i="8"/>
  <c r="R316" i="8"/>
  <c r="P316" i="8"/>
  <c r="BI313" i="8"/>
  <c r="BH313" i="8"/>
  <c r="BG313" i="8"/>
  <c r="BF313" i="8"/>
  <c r="T313" i="8"/>
  <c r="R313" i="8"/>
  <c r="P313" i="8"/>
  <c r="BI307" i="8"/>
  <c r="BH307" i="8"/>
  <c r="BG307" i="8"/>
  <c r="BF307" i="8"/>
  <c r="T307" i="8"/>
  <c r="R307" i="8"/>
  <c r="P307" i="8"/>
  <c r="BI304" i="8"/>
  <c r="BH304" i="8"/>
  <c r="BG304" i="8"/>
  <c r="BF304" i="8"/>
  <c r="T304" i="8"/>
  <c r="R304" i="8"/>
  <c r="P304" i="8"/>
  <c r="BI298" i="8"/>
  <c r="BH298" i="8"/>
  <c r="BG298" i="8"/>
  <c r="BF298" i="8"/>
  <c r="T298" i="8"/>
  <c r="R298" i="8"/>
  <c r="P298" i="8"/>
  <c r="BI295" i="8"/>
  <c r="BH295" i="8"/>
  <c r="BG295" i="8"/>
  <c r="BF295" i="8"/>
  <c r="T295" i="8"/>
  <c r="T294" i="8" s="1"/>
  <c r="R295" i="8"/>
  <c r="R294" i="8" s="1"/>
  <c r="P295" i="8"/>
  <c r="P294" i="8" s="1"/>
  <c r="BI291" i="8"/>
  <c r="BH291" i="8"/>
  <c r="BG291" i="8"/>
  <c r="BF291" i="8"/>
  <c r="T291" i="8"/>
  <c r="R291" i="8"/>
  <c r="P291" i="8"/>
  <c r="BI288" i="8"/>
  <c r="BH288" i="8"/>
  <c r="BG288" i="8"/>
  <c r="BF288" i="8"/>
  <c r="T288" i="8"/>
  <c r="R288" i="8"/>
  <c r="P288" i="8"/>
  <c r="BI284" i="8"/>
  <c r="BH284" i="8"/>
  <c r="BG284" i="8"/>
  <c r="BF284" i="8"/>
  <c r="T284" i="8"/>
  <c r="R284" i="8"/>
  <c r="P284" i="8"/>
  <c r="BI283" i="8"/>
  <c r="BH283" i="8"/>
  <c r="BG283" i="8"/>
  <c r="BF283" i="8"/>
  <c r="T283" i="8"/>
  <c r="R283" i="8"/>
  <c r="P283" i="8"/>
  <c r="BI279" i="8"/>
  <c r="BH279" i="8"/>
  <c r="BG279" i="8"/>
  <c r="BF279" i="8"/>
  <c r="T279" i="8"/>
  <c r="R279" i="8"/>
  <c r="P279" i="8"/>
  <c r="BI275" i="8"/>
  <c r="BH275" i="8"/>
  <c r="BG275" i="8"/>
  <c r="BF275" i="8"/>
  <c r="T275" i="8"/>
  <c r="R275" i="8"/>
  <c r="P275" i="8"/>
  <c r="BI271" i="8"/>
  <c r="BH271" i="8"/>
  <c r="BG271" i="8"/>
  <c r="BF271" i="8"/>
  <c r="T271" i="8"/>
  <c r="R271" i="8"/>
  <c r="P271" i="8"/>
  <c r="BI267" i="8"/>
  <c r="BH267" i="8"/>
  <c r="BG267" i="8"/>
  <c r="BF267" i="8"/>
  <c r="T267" i="8"/>
  <c r="R267" i="8"/>
  <c r="P267" i="8"/>
  <c r="BI263" i="8"/>
  <c r="BH263" i="8"/>
  <c r="BG263" i="8"/>
  <c r="BF263" i="8"/>
  <c r="T263" i="8"/>
  <c r="R263" i="8"/>
  <c r="P263" i="8"/>
  <c r="BI259" i="8"/>
  <c r="BH259" i="8"/>
  <c r="BG259" i="8"/>
  <c r="BF259" i="8"/>
  <c r="T259" i="8"/>
  <c r="R259" i="8"/>
  <c r="P259" i="8"/>
  <c r="BI256" i="8"/>
  <c r="BH256" i="8"/>
  <c r="BG256" i="8"/>
  <c r="BF256" i="8"/>
  <c r="T256" i="8"/>
  <c r="R256" i="8"/>
  <c r="P256" i="8"/>
  <c r="BI252" i="8"/>
  <c r="BH252" i="8"/>
  <c r="BG252" i="8"/>
  <c r="BF252" i="8"/>
  <c r="T252" i="8"/>
  <c r="R252" i="8"/>
  <c r="P252" i="8"/>
  <c r="BI246" i="8"/>
  <c r="BH246" i="8"/>
  <c r="BG246" i="8"/>
  <c r="BF246" i="8"/>
  <c r="T246" i="8"/>
  <c r="R246" i="8"/>
  <c r="P246" i="8"/>
  <c r="BI243" i="8"/>
  <c r="BH243" i="8"/>
  <c r="BG243" i="8"/>
  <c r="BF243" i="8"/>
  <c r="T243" i="8"/>
  <c r="R243" i="8"/>
  <c r="P243" i="8"/>
  <c r="BI235" i="8"/>
  <c r="BH235" i="8"/>
  <c r="BG235" i="8"/>
  <c r="BF235" i="8"/>
  <c r="T235" i="8"/>
  <c r="R235" i="8"/>
  <c r="P235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6" i="8"/>
  <c r="BH226" i="8"/>
  <c r="BG226" i="8"/>
  <c r="BF226" i="8"/>
  <c r="T226" i="8"/>
  <c r="T225" i="8" s="1"/>
  <c r="R226" i="8"/>
  <c r="R225" i="8" s="1"/>
  <c r="P226" i="8"/>
  <c r="P225" i="8" s="1"/>
  <c r="BI224" i="8"/>
  <c r="BH224" i="8"/>
  <c r="BG224" i="8"/>
  <c r="BF224" i="8"/>
  <c r="T224" i="8"/>
  <c r="R224" i="8"/>
  <c r="P224" i="8"/>
  <c r="BI219" i="8"/>
  <c r="BH219" i="8"/>
  <c r="BG219" i="8"/>
  <c r="BF219" i="8"/>
  <c r="T219" i="8"/>
  <c r="R219" i="8"/>
  <c r="P219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4" i="8"/>
  <c r="BH204" i="8"/>
  <c r="BG204" i="8"/>
  <c r="BF204" i="8"/>
  <c r="T204" i="8"/>
  <c r="R204" i="8"/>
  <c r="P204" i="8"/>
  <c r="BI200" i="8"/>
  <c r="BH200" i="8"/>
  <c r="BG200" i="8"/>
  <c r="BF200" i="8"/>
  <c r="T200" i="8"/>
  <c r="R200" i="8"/>
  <c r="P200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89" i="8"/>
  <c r="BH189" i="8"/>
  <c r="BG189" i="8"/>
  <c r="BF189" i="8"/>
  <c r="T189" i="8"/>
  <c r="R189" i="8"/>
  <c r="P189" i="8"/>
  <c r="BI185" i="8"/>
  <c r="BH185" i="8"/>
  <c r="BG185" i="8"/>
  <c r="BF185" i="8"/>
  <c r="T185" i="8"/>
  <c r="R185" i="8"/>
  <c r="P185" i="8"/>
  <c r="BI180" i="8"/>
  <c r="BH180" i="8"/>
  <c r="BG180" i="8"/>
  <c r="BF180" i="8"/>
  <c r="T180" i="8"/>
  <c r="R180" i="8"/>
  <c r="P180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J127" i="8"/>
  <c r="J126" i="8"/>
  <c r="F126" i="8"/>
  <c r="F124" i="8"/>
  <c r="E122" i="8"/>
  <c r="J94" i="8"/>
  <c r="J93" i="8"/>
  <c r="F93" i="8"/>
  <c r="F91" i="8"/>
  <c r="E89" i="8"/>
  <c r="J20" i="8"/>
  <c r="E20" i="8"/>
  <c r="F127" i="8"/>
  <c r="J19" i="8"/>
  <c r="J14" i="8"/>
  <c r="J124" i="8" s="1"/>
  <c r="E7" i="8"/>
  <c r="E118" i="8" s="1"/>
  <c r="J39" i="7"/>
  <c r="J38" i="7"/>
  <c r="AY102" i="1"/>
  <c r="J37" i="7"/>
  <c r="AX102" i="1"/>
  <c r="BI229" i="7"/>
  <c r="BH229" i="7"/>
  <c r="BG229" i="7"/>
  <c r="BF229" i="7"/>
  <c r="T229" i="7"/>
  <c r="R229" i="7"/>
  <c r="P229" i="7"/>
  <c r="BI221" i="7"/>
  <c r="BH221" i="7"/>
  <c r="BG221" i="7"/>
  <c r="BF221" i="7"/>
  <c r="T221" i="7"/>
  <c r="R221" i="7"/>
  <c r="P221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J123" i="7"/>
  <c r="J122" i="7"/>
  <c r="F122" i="7"/>
  <c r="F120" i="7"/>
  <c r="E118" i="7"/>
  <c r="J94" i="7"/>
  <c r="J93" i="7"/>
  <c r="F93" i="7"/>
  <c r="F91" i="7"/>
  <c r="E89" i="7"/>
  <c r="J20" i="7"/>
  <c r="E20" i="7"/>
  <c r="F94" i="7"/>
  <c r="J19" i="7"/>
  <c r="J14" i="7"/>
  <c r="J91" i="7" s="1"/>
  <c r="E7" i="7"/>
  <c r="E114" i="7" s="1"/>
  <c r="J39" i="6"/>
  <c r="J38" i="6"/>
  <c r="AY101" i="1"/>
  <c r="J37" i="6"/>
  <c r="AX101" i="1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120" i="6"/>
  <c r="J19" i="6"/>
  <c r="J14" i="6"/>
  <c r="J117" i="6" s="1"/>
  <c r="E7" i="6"/>
  <c r="E111" i="6" s="1"/>
  <c r="J132" i="5"/>
  <c r="J39" i="5"/>
  <c r="J38" i="5"/>
  <c r="AY100" i="1" s="1"/>
  <c r="J37" i="5"/>
  <c r="AX100" i="1" s="1"/>
  <c r="BI373" i="5"/>
  <c r="BH373" i="5"/>
  <c r="BG373" i="5"/>
  <c r="BF373" i="5"/>
  <c r="T373" i="5"/>
  <c r="R373" i="5"/>
  <c r="P373" i="5"/>
  <c r="BI369" i="5"/>
  <c r="BH369" i="5"/>
  <c r="BG369" i="5"/>
  <c r="BF369" i="5"/>
  <c r="T369" i="5"/>
  <c r="R369" i="5"/>
  <c r="P369" i="5"/>
  <c r="BI361" i="5"/>
  <c r="BH361" i="5"/>
  <c r="BG361" i="5"/>
  <c r="BF361" i="5"/>
  <c r="T361" i="5"/>
  <c r="R361" i="5"/>
  <c r="P361" i="5"/>
  <c r="BI357" i="5"/>
  <c r="BH357" i="5"/>
  <c r="BG357" i="5"/>
  <c r="BF357" i="5"/>
  <c r="T357" i="5"/>
  <c r="R357" i="5"/>
  <c r="P357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2" i="5"/>
  <c r="BH342" i="5"/>
  <c r="BG342" i="5"/>
  <c r="BF342" i="5"/>
  <c r="T342" i="5"/>
  <c r="R342" i="5"/>
  <c r="P342" i="5"/>
  <c r="BI338" i="5"/>
  <c r="BH338" i="5"/>
  <c r="BG338" i="5"/>
  <c r="BF338" i="5"/>
  <c r="T338" i="5"/>
  <c r="R338" i="5"/>
  <c r="P338" i="5"/>
  <c r="BI335" i="5"/>
  <c r="BH335" i="5"/>
  <c r="BG335" i="5"/>
  <c r="BF335" i="5"/>
  <c r="T335" i="5"/>
  <c r="R335" i="5"/>
  <c r="P335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1" i="5"/>
  <c r="BH301" i="5"/>
  <c r="BG301" i="5"/>
  <c r="BF301" i="5"/>
  <c r="T301" i="5"/>
  <c r="R301" i="5"/>
  <c r="P301" i="5"/>
  <c r="BI294" i="5"/>
  <c r="BH294" i="5"/>
  <c r="BG294" i="5"/>
  <c r="BF294" i="5"/>
  <c r="T294" i="5"/>
  <c r="R294" i="5"/>
  <c r="P294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78" i="5"/>
  <c r="BH278" i="5"/>
  <c r="BG278" i="5"/>
  <c r="BF278" i="5"/>
  <c r="T278" i="5"/>
  <c r="R278" i="5"/>
  <c r="P278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69" i="5"/>
  <c r="BH269" i="5"/>
  <c r="BG269" i="5"/>
  <c r="BF269" i="5"/>
  <c r="T269" i="5"/>
  <c r="R269" i="5"/>
  <c r="P269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J100" i="5"/>
  <c r="J127" i="5"/>
  <c r="J126" i="5"/>
  <c r="F126" i="5"/>
  <c r="F124" i="5"/>
  <c r="E122" i="5"/>
  <c r="J94" i="5"/>
  <c r="J93" i="5"/>
  <c r="F93" i="5"/>
  <c r="F91" i="5"/>
  <c r="E89" i="5"/>
  <c r="J20" i="5"/>
  <c r="E20" i="5"/>
  <c r="F94" i="5" s="1"/>
  <c r="J19" i="5"/>
  <c r="J14" i="5"/>
  <c r="J124" i="5"/>
  <c r="E7" i="5"/>
  <c r="E118" i="5"/>
  <c r="J39" i="4"/>
  <c r="J38" i="4"/>
  <c r="AY98" i="1" s="1"/>
  <c r="J37" i="4"/>
  <c r="AX98" i="1" s="1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/>
  <c r="J19" i="4"/>
  <c r="J14" i="4"/>
  <c r="J91" i="4" s="1"/>
  <c r="E7" i="4"/>
  <c r="E110" i="4" s="1"/>
  <c r="J39" i="3"/>
  <c r="J38" i="3"/>
  <c r="AY97" i="1"/>
  <c r="J37" i="3"/>
  <c r="AX97" i="1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6" i="3"/>
  <c r="BH386" i="3"/>
  <c r="BG386" i="3"/>
  <c r="BF386" i="3"/>
  <c r="T386" i="3"/>
  <c r="R386" i="3"/>
  <c r="P386" i="3"/>
  <c r="BI383" i="3"/>
  <c r="BH383" i="3"/>
  <c r="BG383" i="3"/>
  <c r="BF383" i="3"/>
  <c r="T383" i="3"/>
  <c r="R383" i="3"/>
  <c r="P383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1" i="3"/>
  <c r="BH171" i="3"/>
  <c r="BG171" i="3"/>
  <c r="BF171" i="3"/>
  <c r="T171" i="3"/>
  <c r="R171" i="3"/>
  <c r="P171" i="3"/>
  <c r="BI163" i="3"/>
  <c r="BH163" i="3"/>
  <c r="BG163" i="3"/>
  <c r="BF163" i="3"/>
  <c r="T163" i="3"/>
  <c r="R163" i="3"/>
  <c r="P163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J117" i="3"/>
  <c r="J116" i="3"/>
  <c r="F116" i="3"/>
  <c r="F114" i="3"/>
  <c r="E112" i="3"/>
  <c r="J94" i="3"/>
  <c r="J93" i="3"/>
  <c r="F93" i="3"/>
  <c r="F91" i="3"/>
  <c r="E89" i="3"/>
  <c r="J20" i="3"/>
  <c r="E20" i="3"/>
  <c r="F117" i="3" s="1"/>
  <c r="J19" i="3"/>
  <c r="J14" i="3"/>
  <c r="J91" i="3"/>
  <c r="E7" i="3"/>
  <c r="E108" i="3"/>
  <c r="J39" i="2"/>
  <c r="J38" i="2"/>
  <c r="AY96" i="1" s="1"/>
  <c r="J37" i="2"/>
  <c r="AX96" i="1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7" i="2"/>
  <c r="J116" i="2"/>
  <c r="F116" i="2"/>
  <c r="F114" i="2"/>
  <c r="E112" i="2"/>
  <c r="J94" i="2"/>
  <c r="J93" i="2"/>
  <c r="F93" i="2"/>
  <c r="F91" i="2"/>
  <c r="E89" i="2"/>
  <c r="J20" i="2"/>
  <c r="E20" i="2"/>
  <c r="F117" i="2"/>
  <c r="J19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BK204" i="2"/>
  <c r="J196" i="2"/>
  <c r="BK139" i="2"/>
  <c r="J129" i="2"/>
  <c r="J149" i="2"/>
  <c r="BK210" i="2"/>
  <c r="J194" i="2"/>
  <c r="BK190" i="2"/>
  <c r="J182" i="2"/>
  <c r="BK178" i="2"/>
  <c r="J168" i="2"/>
  <c r="BK162" i="2"/>
  <c r="J154" i="2"/>
  <c r="BK209" i="2"/>
  <c r="BK202" i="2"/>
  <c r="BK196" i="2"/>
  <c r="J184" i="2"/>
  <c r="BK176" i="2"/>
  <c r="J170" i="2"/>
  <c r="BK160" i="2"/>
  <c r="BK152" i="2"/>
  <c r="BK141" i="2"/>
  <c r="BK135" i="2"/>
  <c r="J127" i="2"/>
  <c r="BK442" i="3"/>
  <c r="J424" i="3"/>
  <c r="BK412" i="3"/>
  <c r="BK398" i="3"/>
  <c r="J364" i="3"/>
  <c r="BK343" i="3"/>
  <c r="BK315" i="3"/>
  <c r="BK297" i="3"/>
  <c r="BK277" i="3"/>
  <c r="J254" i="3"/>
  <c r="J205" i="3"/>
  <c r="BK163" i="3"/>
  <c r="J121" i="3"/>
  <c r="J426" i="3"/>
  <c r="J422" i="3"/>
  <c r="J417" i="3"/>
  <c r="BK392" i="3"/>
  <c r="BK361" i="3"/>
  <c r="J333" i="3"/>
  <c r="J313" i="3"/>
  <c r="BK281" i="3"/>
  <c r="BK246" i="3"/>
  <c r="J230" i="3"/>
  <c r="J209" i="3"/>
  <c r="J178" i="3"/>
  <c r="J125" i="3"/>
  <c r="BK420" i="3"/>
  <c r="J412" i="3"/>
  <c r="BK406" i="3"/>
  <c r="BK402" i="3"/>
  <c r="J380" i="3"/>
  <c r="J367" i="3"/>
  <c r="J324" i="3"/>
  <c r="BK291" i="3"/>
  <c r="BK264" i="3"/>
  <c r="J218" i="3"/>
  <c r="J199" i="3"/>
  <c r="BK121" i="3"/>
  <c r="BK417" i="3"/>
  <c r="J407" i="3"/>
  <c r="BK397" i="3"/>
  <c r="BK379" i="3"/>
  <c r="BK371" i="3"/>
  <c r="J361" i="3"/>
  <c r="J343" i="3"/>
  <c r="BK321" i="3"/>
  <c r="J261" i="3"/>
  <c r="J234" i="3"/>
  <c r="J225" i="3"/>
  <c r="BK202" i="3"/>
  <c r="J181" i="3"/>
  <c r="BK155" i="3"/>
  <c r="BK143" i="3"/>
  <c r="BK153" i="4"/>
  <c r="J124" i="4"/>
  <c r="BK141" i="4"/>
  <c r="BK130" i="4"/>
  <c r="BK149" i="4"/>
  <c r="J141" i="4"/>
  <c r="J342" i="5"/>
  <c r="J325" i="5"/>
  <c r="BK313" i="5"/>
  <c r="J288" i="5"/>
  <c r="J263" i="5"/>
  <c r="BK250" i="5"/>
  <c r="BK233" i="5"/>
  <c r="J188" i="5"/>
  <c r="BK165" i="5"/>
  <c r="J134" i="5"/>
  <c r="J348" i="5"/>
  <c r="J322" i="5"/>
  <c r="J313" i="5"/>
  <c r="J301" i="5"/>
  <c r="BK274" i="5"/>
  <c r="J272" i="5"/>
  <c r="BK260" i="5"/>
  <c r="J248" i="5"/>
  <c r="BK221" i="5"/>
  <c r="J212" i="5"/>
  <c r="J182" i="5"/>
  <c r="J170" i="5"/>
  <c r="BK152" i="5"/>
  <c r="BK138" i="5"/>
  <c r="J233" i="5"/>
  <c r="BK199" i="5"/>
  <c r="J178" i="5"/>
  <c r="J152" i="5"/>
  <c r="BK335" i="5"/>
  <c r="J278" i="5"/>
  <c r="BK269" i="5"/>
  <c r="BK212" i="5"/>
  <c r="J199" i="5"/>
  <c r="BK126" i="6"/>
  <c r="J207" i="7"/>
  <c r="BK187" i="7"/>
  <c r="BK161" i="7"/>
  <c r="BK146" i="7"/>
  <c r="BK221" i="7"/>
  <c r="J210" i="7"/>
  <c r="J193" i="7"/>
  <c r="J184" i="7"/>
  <c r="J160" i="7"/>
  <c r="BK149" i="7"/>
  <c r="BK129" i="7"/>
  <c r="J177" i="7"/>
  <c r="BK210" i="7"/>
  <c r="BK177" i="7"/>
  <c r="BK263" i="8"/>
  <c r="BK208" i="8"/>
  <c r="BK153" i="8"/>
  <c r="J140" i="8"/>
  <c r="BK320" i="8"/>
  <c r="BK307" i="8"/>
  <c r="J291" i="8"/>
  <c r="BK284" i="8"/>
  <c r="BK271" i="8"/>
  <c r="J263" i="8"/>
  <c r="J252" i="8"/>
  <c r="BK243" i="8"/>
  <c r="J231" i="8"/>
  <c r="J219" i="8"/>
  <c r="J196" i="8"/>
  <c r="BK189" i="8"/>
  <c r="BK176" i="8"/>
  <c r="BK161" i="8"/>
  <c r="BK157" i="8"/>
  <c r="J137" i="8"/>
  <c r="J307" i="8"/>
  <c r="J267" i="8"/>
  <c r="J243" i="8"/>
  <c r="BK216" i="8"/>
  <c r="J200" i="8"/>
  <c r="BK180" i="8"/>
  <c r="J235" i="8"/>
  <c r="J216" i="8"/>
  <c r="J189" i="8"/>
  <c r="J148" i="8"/>
  <c r="J125" i="9"/>
  <c r="J36" i="9"/>
  <c r="AW104" i="1" s="1"/>
  <c r="J146" i="10"/>
  <c r="J140" i="10"/>
  <c r="BK137" i="10"/>
  <c r="J127" i="10"/>
  <c r="J142" i="10"/>
  <c r="J132" i="10"/>
  <c r="J128" i="10"/>
  <c r="J138" i="10"/>
  <c r="J125" i="10"/>
  <c r="J121" i="10"/>
  <c r="BK143" i="10"/>
  <c r="J137" i="10"/>
  <c r="BK132" i="10"/>
  <c r="BK128" i="10"/>
  <c r="BK211" i="2"/>
  <c r="BK206" i="2"/>
  <c r="BK200" i="2"/>
  <c r="J141" i="2"/>
  <c r="J133" i="2"/>
  <c r="J123" i="2"/>
  <c r="BK147" i="2"/>
  <c r="J211" i="2"/>
  <c r="BK194" i="2"/>
  <c r="J192" i="2"/>
  <c r="BK184" i="2"/>
  <c r="J176" i="2"/>
  <c r="BK166" i="2"/>
  <c r="J160" i="2"/>
  <c r="J152" i="2"/>
  <c r="J208" i="2"/>
  <c r="J198" i="2"/>
  <c r="J188" i="2"/>
  <c r="J178" i="2"/>
  <c r="BK172" i="2"/>
  <c r="J162" i="2"/>
  <c r="BK154" i="2"/>
  <c r="BK143" i="2"/>
  <c r="BK133" i="2"/>
  <c r="BK125" i="2"/>
  <c r="J442" i="3"/>
  <c r="BK421" i="3"/>
  <c r="BK409" i="3"/>
  <c r="J397" i="3"/>
  <c r="J371" i="3"/>
  <c r="BK340" i="3"/>
  <c r="J307" i="3"/>
  <c r="J284" i="3"/>
  <c r="BK258" i="3"/>
  <c r="J210" i="3"/>
  <c r="BK171" i="3"/>
  <c r="BK437" i="3"/>
  <c r="BK425" i="3"/>
  <c r="J419" i="3"/>
  <c r="J409" i="3"/>
  <c r="BK391" i="3"/>
  <c r="J349" i="3"/>
  <c r="J319" i="3"/>
  <c r="J311" i="3"/>
  <c r="BK274" i="3"/>
  <c r="J238" i="3"/>
  <c r="BK215" i="3"/>
  <c r="J202" i="3"/>
  <c r="J151" i="3"/>
  <c r="J128" i="3"/>
  <c r="BK426" i="3"/>
  <c r="BK416" i="3"/>
  <c r="BK411" i="3"/>
  <c r="BK405" i="3"/>
  <c r="J391" i="3"/>
  <c r="J379" i="3"/>
  <c r="J359" i="3"/>
  <c r="J321" i="3"/>
  <c r="J283" i="3"/>
  <c r="J258" i="3"/>
  <c r="BK209" i="3"/>
  <c r="BK181" i="3"/>
  <c r="BK422" i="3"/>
  <c r="J415" i="3"/>
  <c r="J406" i="3"/>
  <c r="J393" i="3"/>
  <c r="BK380" i="3"/>
  <c r="BK370" i="3"/>
  <c r="BK352" i="3"/>
  <c r="BK324" i="3"/>
  <c r="BK262" i="3"/>
  <c r="BK238" i="3"/>
  <c r="J212" i="3"/>
  <c r="J190" i="3"/>
  <c r="BK178" i="3"/>
  <c r="BK151" i="3"/>
  <c r="BK128" i="3"/>
  <c r="BK143" i="4"/>
  <c r="J153" i="4"/>
  <c r="BK137" i="4"/>
  <c r="J127" i="4"/>
  <c r="J147" i="4"/>
  <c r="J130" i="4"/>
  <c r="BK357" i="5"/>
  <c r="J338" i="5"/>
  <c r="BK322" i="5"/>
  <c r="J307" i="5"/>
  <c r="J285" i="5"/>
  <c r="J252" i="5"/>
  <c r="J240" i="5"/>
  <c r="J221" i="5"/>
  <c r="BK180" i="5"/>
  <c r="J154" i="5"/>
  <c r="BK369" i="5"/>
  <c r="BK342" i="5"/>
  <c r="J328" i="5"/>
  <c r="BK316" i="5"/>
  <c r="BK305" i="5"/>
  <c r="BK285" i="5"/>
  <c r="J266" i="5"/>
  <c r="BK259" i="5"/>
  <c r="J243" i="5"/>
  <c r="J218" i="5"/>
  <c r="BK195" i="5"/>
  <c r="BK186" i="5"/>
  <c r="BK173" i="5"/>
  <c r="J158" i="5"/>
  <c r="J141" i="5"/>
  <c r="BK248" i="5"/>
  <c r="J203" i="5"/>
  <c r="BK182" i="5"/>
  <c r="J161" i="5"/>
  <c r="BK373" i="5"/>
  <c r="J274" i="5"/>
  <c r="BK240" i="5"/>
  <c r="BK203" i="5"/>
  <c r="BK141" i="5"/>
  <c r="J141" i="6"/>
  <c r="J126" i="6"/>
  <c r="BK133" i="6"/>
  <c r="BK202" i="7"/>
  <c r="BK184" i="7"/>
  <c r="J164" i="7"/>
  <c r="BK157" i="7"/>
  <c r="BK132" i="7"/>
  <c r="BK212" i="7"/>
  <c r="BK196" i="7"/>
  <c r="BK174" i="7"/>
  <c r="BK164" i="7"/>
  <c r="J157" i="7"/>
  <c r="J138" i="7"/>
  <c r="J212" i="7"/>
  <c r="J161" i="7"/>
  <c r="J137" i="7"/>
  <c r="J196" i="7"/>
  <c r="BK152" i="7"/>
  <c r="J316" i="8"/>
  <c r="BK295" i="8"/>
  <c r="J288" i="8"/>
  <c r="J209" i="2"/>
  <c r="J202" i="2"/>
  <c r="J145" i="2"/>
  <c r="J137" i="2"/>
  <c r="BK127" i="2"/>
  <c r="BK121" i="2"/>
  <c r="AS95" i="1"/>
  <c r="BK188" i="2"/>
  <c r="J172" i="2"/>
  <c r="BK156" i="2"/>
  <c r="BK151" i="2"/>
  <c r="J204" i="2"/>
  <c r="J190" i="2"/>
  <c r="BK182" i="2"/>
  <c r="BK174" i="2"/>
  <c r="J166" i="2"/>
  <c r="BK158" i="2"/>
  <c r="J147" i="2"/>
  <c r="J139" i="2"/>
  <c r="BK129" i="2"/>
  <c r="J121" i="2"/>
  <c r="BK434" i="3"/>
  <c r="BK418" i="3"/>
  <c r="BK407" i="3"/>
  <c r="BK383" i="3"/>
  <c r="J346" i="3"/>
  <c r="BK311" i="3"/>
  <c r="BK295" i="3"/>
  <c r="J262" i="3"/>
  <c r="J250" i="3"/>
  <c r="BK190" i="3"/>
  <c r="J143" i="3"/>
  <c r="J434" i="3"/>
  <c r="J421" i="3"/>
  <c r="J411" i="3"/>
  <c r="J398" i="3"/>
  <c r="J370" i="3"/>
  <c r="BK328" i="3"/>
  <c r="BK303" i="3"/>
  <c r="BK242" i="3"/>
  <c r="J222" i="3"/>
  <c r="BK210" i="3"/>
  <c r="BK139" i="3"/>
  <c r="J437" i="3"/>
  <c r="J423" i="3"/>
  <c r="BK414" i="3"/>
  <c r="J410" i="3"/>
  <c r="J404" i="3"/>
  <c r="J376" i="3"/>
  <c r="J356" i="3"/>
  <c r="J317" i="3"/>
  <c r="BK282" i="3"/>
  <c r="BK250" i="3"/>
  <c r="BK225" i="3"/>
  <c r="J194" i="3"/>
  <c r="BK423" i="3"/>
  <c r="J416" i="3"/>
  <c r="BK410" i="3"/>
  <c r="J402" i="3"/>
  <c r="BK386" i="3"/>
  <c r="BK373" i="3"/>
  <c r="BK364" i="3"/>
  <c r="J340" i="3"/>
  <c r="J315" i="3"/>
  <c r="J303" i="3"/>
  <c r="J299" i="3"/>
  <c r="J297" i="3"/>
  <c r="J291" i="3"/>
  <c r="BK284" i="3"/>
  <c r="BK283" i="3"/>
  <c r="J274" i="3"/>
  <c r="BK268" i="3"/>
  <c r="J246" i="3"/>
  <c r="BK226" i="3"/>
  <c r="J215" i="3"/>
  <c r="BK194" i="3"/>
  <c r="J171" i="3"/>
  <c r="J155" i="3"/>
  <c r="J136" i="3"/>
  <c r="J151" i="4"/>
  <c r="BK127" i="4"/>
  <c r="BK147" i="4"/>
  <c r="BK124" i="4"/>
  <c r="J137" i="4"/>
  <c r="J373" i="5"/>
  <c r="BK346" i="5"/>
  <c r="J331" i="5"/>
  <c r="J316" i="5"/>
  <c r="J294" i="5"/>
  <c r="BK266" i="5"/>
  <c r="BK244" i="5"/>
  <c r="J229" i="5"/>
  <c r="BK178" i="5"/>
  <c r="BK145" i="5"/>
  <c r="BK361" i="5"/>
  <c r="BK338" i="5"/>
  <c r="BK325" i="5"/>
  <c r="J310" i="5"/>
  <c r="BK294" i="5"/>
  <c r="J269" i="5"/>
  <c r="BK252" i="5"/>
  <c r="BK236" i="5"/>
  <c r="BK225" i="5"/>
  <c r="J215" i="5"/>
  <c r="BK191" i="5"/>
  <c r="J177" i="5"/>
  <c r="J165" i="5"/>
  <c r="J145" i="5"/>
  <c r="J260" i="5"/>
  <c r="BK218" i="5"/>
  <c r="J186" i="5"/>
  <c r="BK158" i="5"/>
  <c r="J361" i="5"/>
  <c r="BK310" i="5"/>
  <c r="J273" i="5"/>
  <c r="J259" i="5"/>
  <c r="BK206" i="5"/>
  <c r="J173" i="5"/>
  <c r="J138" i="6"/>
  <c r="BK141" i="6"/>
  <c r="BK129" i="6"/>
  <c r="J221" i="7"/>
  <c r="BK193" i="7"/>
  <c r="BK180" i="7"/>
  <c r="J159" i="7"/>
  <c r="BK138" i="7"/>
  <c r="J229" i="7"/>
  <c r="J211" i="7"/>
  <c r="BK199" i="7"/>
  <c r="BK191" i="7"/>
  <c r="BK168" i="7"/>
  <c r="J158" i="7"/>
  <c r="J146" i="7"/>
  <c r="J214" i="7"/>
  <c r="J171" i="7"/>
  <c r="J149" i="7"/>
  <c r="J202" i="7"/>
  <c r="J174" i="7"/>
  <c r="J284" i="8"/>
  <c r="BK252" i="8"/>
  <c r="BK196" i="8"/>
  <c r="J176" i="8"/>
  <c r="J173" i="8"/>
  <c r="J165" i="8"/>
  <c r="J323" i="8"/>
  <c r="J313" i="8"/>
  <c r="J295" i="8"/>
  <c r="BK288" i="8"/>
  <c r="BK279" i="8"/>
  <c r="J271" i="8"/>
  <c r="J259" i="8"/>
  <c r="BK231" i="8"/>
  <c r="J230" i="8"/>
  <c r="J224" i="8"/>
  <c r="BK209" i="8"/>
  <c r="BK200" i="8"/>
  <c r="BK185" i="8"/>
  <c r="J153" i="8"/>
  <c r="BK133" i="8"/>
  <c r="J298" i="8"/>
  <c r="BK275" i="8"/>
  <c r="BK256" i="8"/>
  <c r="BK224" i="8"/>
  <c r="J215" i="8"/>
  <c r="J157" i="8"/>
  <c r="BK137" i="8"/>
  <c r="BK230" i="8"/>
  <c r="BK219" i="8"/>
  <c r="J209" i="8"/>
  <c r="BK173" i="8"/>
  <c r="F39" i="9"/>
  <c r="BD104" i="1"/>
  <c r="J144" i="10"/>
  <c r="J143" i="10"/>
  <c r="J135" i="10"/>
  <c r="BK124" i="10"/>
  <c r="J158" i="10"/>
  <c r="J136" i="10"/>
  <c r="BK127" i="10"/>
  <c r="J141" i="10"/>
  <c r="J122" i="10"/>
  <c r="BK144" i="10"/>
  <c r="BK141" i="10"/>
  <c r="BK136" i="10"/>
  <c r="BK131" i="10"/>
  <c r="J124" i="10"/>
  <c r="BK121" i="10"/>
  <c r="J210" i="2"/>
  <c r="BK208" i="2"/>
  <c r="BK198" i="2"/>
  <c r="J143" i="2"/>
  <c r="J135" i="2"/>
  <c r="BK131" i="2"/>
  <c r="J125" i="2"/>
  <c r="AS99" i="1"/>
  <c r="BK186" i="2"/>
  <c r="BK180" i="2"/>
  <c r="J174" i="2"/>
  <c r="BK170" i="2"/>
  <c r="BK164" i="2"/>
  <c r="J158" i="2"/>
  <c r="BK149" i="2"/>
  <c r="J206" i="2"/>
  <c r="J200" i="2"/>
  <c r="BK192" i="2"/>
  <c r="J186" i="2"/>
  <c r="J180" i="2"/>
  <c r="BK168" i="2"/>
  <c r="J164" i="2"/>
  <c r="J156" i="2"/>
  <c r="J151" i="2"/>
  <c r="BK145" i="2"/>
  <c r="BK137" i="2"/>
  <c r="J131" i="2"/>
  <c r="BK123" i="2"/>
  <c r="J425" i="3"/>
  <c r="BK413" i="3"/>
  <c r="J405" i="3"/>
  <c r="BK393" i="3"/>
  <c r="BK356" i="3"/>
  <c r="BK333" i="3"/>
  <c r="BK313" i="3"/>
  <c r="BK299" i="3"/>
  <c r="J281" i="3"/>
  <c r="BK261" i="3"/>
  <c r="J226" i="3"/>
  <c r="BK187" i="3"/>
  <c r="J147" i="3"/>
  <c r="J139" i="3"/>
  <c r="J427" i="3"/>
  <c r="BK424" i="3"/>
  <c r="J420" i="3"/>
  <c r="BK415" i="3"/>
  <c r="J403" i="3"/>
  <c r="J386" i="3"/>
  <c r="BK346" i="3"/>
  <c r="BK317" i="3"/>
  <c r="J295" i="3"/>
  <c r="J268" i="3"/>
  <c r="BK234" i="3"/>
  <c r="BK212" i="3"/>
  <c r="BK205" i="3"/>
  <c r="J187" i="3"/>
  <c r="BK136" i="3"/>
  <c r="BK427" i="3"/>
  <c r="J418" i="3"/>
  <c r="J413" i="3"/>
  <c r="BK408" i="3"/>
  <c r="BK403" i="3"/>
  <c r="J383" i="3"/>
  <c r="J373" i="3"/>
  <c r="J352" i="3"/>
  <c r="BK307" i="3"/>
  <c r="J271" i="3"/>
  <c r="J242" i="3"/>
  <c r="BK222" i="3"/>
  <c r="BK184" i="3"/>
  <c r="BK419" i="3"/>
  <c r="J414" i="3"/>
  <c r="J408" i="3"/>
  <c r="BK404" i="3"/>
  <c r="J392" i="3"/>
  <c r="BK376" i="3"/>
  <c r="BK367" i="3"/>
  <c r="BK359" i="3"/>
  <c r="BK349" i="3"/>
  <c r="J328" i="3"/>
  <c r="BK319" i="3"/>
  <c r="J282" i="3"/>
  <c r="J277" i="3"/>
  <c r="BK271" i="3"/>
  <c r="J264" i="3"/>
  <c r="BK254" i="3"/>
  <c r="BK230" i="3"/>
  <c r="BK218" i="3"/>
  <c r="BK199" i="3"/>
  <c r="J184" i="3"/>
  <c r="J163" i="3"/>
  <c r="BK147" i="3"/>
  <c r="BK125" i="3"/>
  <c r="J145" i="4"/>
  <c r="J149" i="4"/>
  <c r="J143" i="4"/>
  <c r="J132" i="4"/>
  <c r="BK151" i="4"/>
  <c r="BK145" i="4"/>
  <c r="BK132" i="4"/>
  <c r="J369" i="5"/>
  <c r="BK348" i="5"/>
  <c r="J335" i="5"/>
  <c r="J319" i="5"/>
  <c r="BK301" i="5"/>
  <c r="BK278" i="5"/>
  <c r="J256" i="5"/>
  <c r="J236" i="5"/>
  <c r="J225" i="5"/>
  <c r="J191" i="5"/>
  <c r="J171" i="5"/>
  <c r="J151" i="5"/>
  <c r="J357" i="5"/>
  <c r="J346" i="5"/>
  <c r="BK331" i="5"/>
  <c r="BK319" i="5"/>
  <c r="BK307" i="5"/>
  <c r="BK288" i="5"/>
  <c r="BK273" i="5"/>
  <c r="BK263" i="5"/>
  <c r="BK256" i="5"/>
  <c r="J244" i="5"/>
  <c r="BK229" i="5"/>
  <c r="BK215" i="5"/>
  <c r="J209" i="5"/>
  <c r="BK188" i="5"/>
  <c r="J180" i="5"/>
  <c r="BK171" i="5"/>
  <c r="BK161" i="5"/>
  <c r="BK151" i="5"/>
  <c r="BK134" i="5"/>
  <c r="BK243" i="5"/>
  <c r="J206" i="5"/>
  <c r="J195" i="5"/>
  <c r="BK170" i="5"/>
  <c r="BK154" i="5"/>
  <c r="BK328" i="5"/>
  <c r="J305" i="5"/>
  <c r="BK272" i="5"/>
  <c r="J250" i="5"/>
  <c r="BK209" i="5"/>
  <c r="BK177" i="5"/>
  <c r="J138" i="5"/>
  <c r="J133" i="6"/>
  <c r="J129" i="6"/>
  <c r="BK138" i="6"/>
  <c r="BK229" i="7"/>
  <c r="BK211" i="7"/>
  <c r="J199" i="7"/>
  <c r="J168" i="7"/>
  <c r="BK160" i="7"/>
  <c r="BK156" i="7"/>
  <c r="BK137" i="7"/>
  <c r="BK214" i="7"/>
  <c r="BK207" i="7"/>
  <c r="J187" i="7"/>
  <c r="BK171" i="7"/>
  <c r="BK159" i="7"/>
  <c r="J152" i="7"/>
  <c r="J132" i="7"/>
  <c r="J180" i="7"/>
  <c r="J156" i="7"/>
  <c r="J129" i="7"/>
  <c r="J191" i="7"/>
  <c r="BK158" i="7"/>
  <c r="J320" i="8"/>
  <c r="BK304" i="8"/>
  <c r="BK291" i="8"/>
  <c r="J170" i="8"/>
  <c r="J161" i="8"/>
  <c r="J145" i="8"/>
  <c r="BK323" i="8"/>
  <c r="BK313" i="8"/>
  <c r="J304" i="8"/>
  <c r="BK298" i="8"/>
  <c r="BK283" i="8"/>
  <c r="J275" i="8"/>
  <c r="BK267" i="8"/>
  <c r="J256" i="8"/>
  <c r="BK246" i="8"/>
  <c r="BK235" i="8"/>
  <c r="BK226" i="8"/>
  <c r="BK215" i="8"/>
  <c r="J208" i="8"/>
  <c r="BK204" i="8"/>
  <c r="J193" i="8"/>
  <c r="J180" i="8"/>
  <c r="BK165" i="8"/>
  <c r="BK140" i="8"/>
  <c r="BK316" i="8"/>
  <c r="J283" i="8"/>
  <c r="J279" i="8"/>
  <c r="BK259" i="8"/>
  <c r="J246" i="8"/>
  <c r="J204" i="8"/>
  <c r="BK193" i="8"/>
  <c r="BK170" i="8"/>
  <c r="BK148" i="8"/>
  <c r="J226" i="8"/>
  <c r="J185" i="8"/>
  <c r="BK145" i="8"/>
  <c r="J133" i="8"/>
  <c r="BK125" i="9"/>
  <c r="F37" i="9"/>
  <c r="BB104" i="1"/>
  <c r="F38" i="9"/>
  <c r="BC104" i="1"/>
  <c r="BK142" i="10"/>
  <c r="BK139" i="10"/>
  <c r="J130" i="10"/>
  <c r="BK123" i="10"/>
  <c r="BK150" i="10"/>
  <c r="J139" i="10"/>
  <c r="BK158" i="10"/>
  <c r="J150" i="10"/>
  <c r="BK140" i="10"/>
  <c r="J131" i="10"/>
  <c r="J123" i="10"/>
  <c r="BK146" i="10"/>
  <c r="BK138" i="10"/>
  <c r="BK135" i="10"/>
  <c r="BK130" i="10"/>
  <c r="BK125" i="10"/>
  <c r="BK122" i="10"/>
  <c r="R120" i="2" l="1"/>
  <c r="P120" i="3"/>
  <c r="AU97" i="1" s="1"/>
  <c r="BK123" i="4"/>
  <c r="J123" i="4"/>
  <c r="J99" i="4"/>
  <c r="P136" i="4"/>
  <c r="BK133" i="5"/>
  <c r="J133" i="5" s="1"/>
  <c r="J101" i="5" s="1"/>
  <c r="T133" i="5"/>
  <c r="T144" i="5"/>
  <c r="T153" i="5"/>
  <c r="T164" i="5"/>
  <c r="T172" i="5"/>
  <c r="T179" i="5"/>
  <c r="T187" i="5"/>
  <c r="R341" i="5"/>
  <c r="R125" i="6"/>
  <c r="R124" i="6"/>
  <c r="R137" i="6"/>
  <c r="R123" i="6" s="1"/>
  <c r="P128" i="7"/>
  <c r="P127" i="7"/>
  <c r="R136" i="7"/>
  <c r="T183" i="7"/>
  <c r="P213" i="7"/>
  <c r="T132" i="8"/>
  <c r="T203" i="8"/>
  <c r="T242" i="8"/>
  <c r="R251" i="8"/>
  <c r="P282" i="8"/>
  <c r="P297" i="8"/>
  <c r="P296" i="8"/>
  <c r="P120" i="10"/>
  <c r="BK134" i="10"/>
  <c r="J134" i="10"/>
  <c r="J98" i="10"/>
  <c r="T134" i="10"/>
  <c r="BK120" i="2"/>
  <c r="J120" i="2"/>
  <c r="J98" i="2"/>
  <c r="T120" i="3"/>
  <c r="P123" i="4"/>
  <c r="P122" i="4"/>
  <c r="AU98" i="1"/>
  <c r="BK136" i="4"/>
  <c r="J136" i="4"/>
  <c r="J100" i="4"/>
  <c r="P133" i="5"/>
  <c r="P144" i="5"/>
  <c r="P153" i="5"/>
  <c r="P164" i="5"/>
  <c r="R172" i="5"/>
  <c r="R179" i="5"/>
  <c r="P187" i="5"/>
  <c r="T341" i="5"/>
  <c r="P125" i="6"/>
  <c r="P124" i="6" s="1"/>
  <c r="P137" i="6"/>
  <c r="BK128" i="7"/>
  <c r="J128" i="7"/>
  <c r="J100" i="7" s="1"/>
  <c r="BK136" i="7"/>
  <c r="BK183" i="7"/>
  <c r="J183" i="7" s="1"/>
  <c r="J103" i="7" s="1"/>
  <c r="BK213" i="7"/>
  <c r="J213" i="7" s="1"/>
  <c r="J104" i="7" s="1"/>
  <c r="P132" i="8"/>
  <c r="R203" i="8"/>
  <c r="P242" i="8"/>
  <c r="P251" i="8"/>
  <c r="BK282" i="8"/>
  <c r="J282" i="8"/>
  <c r="J105" i="8" s="1"/>
  <c r="T297" i="8"/>
  <c r="T296" i="8" s="1"/>
  <c r="P134" i="10"/>
  <c r="P120" i="2"/>
  <c r="AU96" i="1" s="1"/>
  <c r="BK120" i="3"/>
  <c r="J120" i="3" s="1"/>
  <c r="T123" i="4"/>
  <c r="T136" i="4"/>
  <c r="R133" i="5"/>
  <c r="R144" i="5"/>
  <c r="R153" i="5"/>
  <c r="R164" i="5"/>
  <c r="P172" i="5"/>
  <c r="P179" i="5"/>
  <c r="BK187" i="5"/>
  <c r="J187" i="5" s="1"/>
  <c r="J107" i="5" s="1"/>
  <c r="BK341" i="5"/>
  <c r="J341" i="5"/>
  <c r="J108" i="5" s="1"/>
  <c r="BK125" i="6"/>
  <c r="BK124" i="6" s="1"/>
  <c r="BK137" i="6"/>
  <c r="J137" i="6" s="1"/>
  <c r="J101" i="6" s="1"/>
  <c r="T128" i="7"/>
  <c r="T127" i="7"/>
  <c r="T136" i="7"/>
  <c r="T135" i="7"/>
  <c r="R183" i="7"/>
  <c r="R213" i="7"/>
  <c r="R132" i="8"/>
  <c r="P203" i="8"/>
  <c r="R242" i="8"/>
  <c r="T251" i="8"/>
  <c r="T282" i="8"/>
  <c r="BK297" i="8"/>
  <c r="J297" i="8" s="1"/>
  <c r="J108" i="8" s="1"/>
  <c r="BK120" i="10"/>
  <c r="R120" i="10"/>
  <c r="R119" i="10" s="1"/>
  <c r="R134" i="10"/>
  <c r="T120" i="2"/>
  <c r="R120" i="3"/>
  <c r="R123" i="4"/>
  <c r="R136" i="4"/>
  <c r="BK144" i="5"/>
  <c r="J144" i="5"/>
  <c r="J102" i="5" s="1"/>
  <c r="BK153" i="5"/>
  <c r="J153" i="5" s="1"/>
  <c r="J103" i="5" s="1"/>
  <c r="BK164" i="5"/>
  <c r="J164" i="5"/>
  <c r="J104" i="5" s="1"/>
  <c r="BK172" i="5"/>
  <c r="J172" i="5" s="1"/>
  <c r="J105" i="5" s="1"/>
  <c r="BK179" i="5"/>
  <c r="J179" i="5"/>
  <c r="J106" i="5" s="1"/>
  <c r="R187" i="5"/>
  <c r="P341" i="5"/>
  <c r="T125" i="6"/>
  <c r="T124" i="6" s="1"/>
  <c r="T137" i="6"/>
  <c r="R128" i="7"/>
  <c r="R127" i="7"/>
  <c r="P136" i="7"/>
  <c r="P183" i="7"/>
  <c r="T213" i="7"/>
  <c r="BK132" i="8"/>
  <c r="BK203" i="8"/>
  <c r="J203" i="8"/>
  <c r="J101" i="8" s="1"/>
  <c r="BK242" i="8"/>
  <c r="J242" i="8" s="1"/>
  <c r="J103" i="8" s="1"/>
  <c r="BK251" i="8"/>
  <c r="J251" i="8"/>
  <c r="J104" i="8" s="1"/>
  <c r="R282" i="8"/>
  <c r="R297" i="8"/>
  <c r="R296" i="8"/>
  <c r="T120" i="10"/>
  <c r="T119" i="10"/>
  <c r="BK145" i="10"/>
  <c r="J145" i="10"/>
  <c r="J99" i="10" s="1"/>
  <c r="BK294" i="8"/>
  <c r="J294" i="8" s="1"/>
  <c r="J106" i="8" s="1"/>
  <c r="BK124" i="9"/>
  <c r="J124" i="9"/>
  <c r="J100" i="9" s="1"/>
  <c r="BK225" i="8"/>
  <c r="J225" i="8" s="1"/>
  <c r="J102" i="8" s="1"/>
  <c r="E85" i="10"/>
  <c r="J89" i="10"/>
  <c r="F116" i="10"/>
  <c r="BE123" i="10"/>
  <c r="BE124" i="10"/>
  <c r="BE128" i="10"/>
  <c r="BE130" i="10"/>
  <c r="BE131" i="10"/>
  <c r="BE132" i="10"/>
  <c r="BE135" i="10"/>
  <c r="BE138" i="10"/>
  <c r="BE139" i="10"/>
  <c r="BE143" i="10"/>
  <c r="BE150" i="10"/>
  <c r="BE136" i="10"/>
  <c r="BE137" i="10"/>
  <c r="BE142" i="10"/>
  <c r="BE144" i="10"/>
  <c r="BE146" i="10"/>
  <c r="BE125" i="10"/>
  <c r="BE140" i="10"/>
  <c r="BE141" i="10"/>
  <c r="BE121" i="10"/>
  <c r="BE122" i="10"/>
  <c r="BE127" i="10"/>
  <c r="BE158" i="10"/>
  <c r="F119" i="9"/>
  <c r="BE125" i="9"/>
  <c r="J132" i="8"/>
  <c r="J100" i="8"/>
  <c r="E85" i="9"/>
  <c r="J91" i="9"/>
  <c r="BK127" i="7"/>
  <c r="J127" i="7"/>
  <c r="J99" i="7" s="1"/>
  <c r="J136" i="7"/>
  <c r="J102" i="7" s="1"/>
  <c r="E85" i="8"/>
  <c r="BE137" i="8"/>
  <c r="BE153" i="8"/>
  <c r="BE161" i="8"/>
  <c r="BE165" i="8"/>
  <c r="BE176" i="8"/>
  <c r="BE193" i="8"/>
  <c r="BE196" i="8"/>
  <c r="BE204" i="8"/>
  <c r="J91" i="8"/>
  <c r="BE173" i="8"/>
  <c r="BE185" i="8"/>
  <c r="BE208" i="8"/>
  <c r="BE226" i="8"/>
  <c r="BE284" i="8"/>
  <c r="BE304" i="8"/>
  <c r="F94" i="8"/>
  <c r="BE140" i="8"/>
  <c r="BE145" i="8"/>
  <c r="BE148" i="8"/>
  <c r="BE157" i="8"/>
  <c r="BE200" i="8"/>
  <c r="BE209" i="8"/>
  <c r="BE215" i="8"/>
  <c r="BE216" i="8"/>
  <c r="BE219" i="8"/>
  <c r="BE230" i="8"/>
  <c r="BE231" i="8"/>
  <c r="BE235" i="8"/>
  <c r="BE246" i="8"/>
  <c r="BE252" i="8"/>
  <c r="BE259" i="8"/>
  <c r="BE263" i="8"/>
  <c r="BE271" i="8"/>
  <c r="BE279" i="8"/>
  <c r="BE283" i="8"/>
  <c r="BE288" i="8"/>
  <c r="BE291" i="8"/>
  <c r="BE295" i="8"/>
  <c r="BE298" i="8"/>
  <c r="BE307" i="8"/>
  <c r="BE313" i="8"/>
  <c r="BE316" i="8"/>
  <c r="BE320" i="8"/>
  <c r="BE323" i="8"/>
  <c r="BE133" i="8"/>
  <c r="BE170" i="8"/>
  <c r="BE180" i="8"/>
  <c r="BE189" i="8"/>
  <c r="BE224" i="8"/>
  <c r="BE243" i="8"/>
  <c r="BE256" i="8"/>
  <c r="BE267" i="8"/>
  <c r="BE275" i="8"/>
  <c r="E85" i="7"/>
  <c r="BE149" i="7"/>
  <c r="BE187" i="7"/>
  <c r="BE199" i="7"/>
  <c r="J125" i="6"/>
  <c r="J100" i="6" s="1"/>
  <c r="J120" i="7"/>
  <c r="BE132" i="7"/>
  <c r="BE146" i="7"/>
  <c r="BE159" i="7"/>
  <c r="BE160" i="7"/>
  <c r="BE168" i="7"/>
  <c r="BE193" i="7"/>
  <c r="BE196" i="7"/>
  <c r="BE207" i="7"/>
  <c r="BE210" i="7"/>
  <c r="F123" i="7"/>
  <c r="BE129" i="7"/>
  <c r="BE137" i="7"/>
  <c r="BE138" i="7"/>
  <c r="BE152" i="7"/>
  <c r="BE156" i="7"/>
  <c r="BE157" i="7"/>
  <c r="BE161" i="7"/>
  <c r="BE164" i="7"/>
  <c r="BE174" i="7"/>
  <c r="BE177" i="7"/>
  <c r="BE180" i="7"/>
  <c r="BE184" i="7"/>
  <c r="BE191" i="7"/>
  <c r="BE202" i="7"/>
  <c r="BE211" i="7"/>
  <c r="BE214" i="7"/>
  <c r="BE221" i="7"/>
  <c r="BE229" i="7"/>
  <c r="BE158" i="7"/>
  <c r="BE171" i="7"/>
  <c r="BE212" i="7"/>
  <c r="F94" i="6"/>
  <c r="E85" i="6"/>
  <c r="J91" i="6"/>
  <c r="BE129" i="6"/>
  <c r="BE141" i="6"/>
  <c r="BE126" i="6"/>
  <c r="BE133" i="6"/>
  <c r="BE138" i="6"/>
  <c r="F127" i="5"/>
  <c r="BE145" i="5"/>
  <c r="BE151" i="5"/>
  <c r="BE154" i="5"/>
  <c r="BE161" i="5"/>
  <c r="BE195" i="5"/>
  <c r="BE218" i="5"/>
  <c r="BE236" i="5"/>
  <c r="BE263" i="5"/>
  <c r="BE266" i="5"/>
  <c r="BE301" i="5"/>
  <c r="BE313" i="5"/>
  <c r="BE322" i="5"/>
  <c r="BE357" i="5"/>
  <c r="BE134" i="5"/>
  <c r="BE138" i="5"/>
  <c r="BE212" i="5"/>
  <c r="BK122" i="4"/>
  <c r="J122" i="4"/>
  <c r="E85" i="5"/>
  <c r="BE141" i="5"/>
  <c r="BE152" i="5"/>
  <c r="BE165" i="5"/>
  <c r="BE170" i="5"/>
  <c r="BE171" i="5"/>
  <c r="BE173" i="5"/>
  <c r="BE178" i="5"/>
  <c r="BE180" i="5"/>
  <c r="BE188" i="5"/>
  <c r="BE191" i="5"/>
  <c r="BE199" i="5"/>
  <c r="BE203" i="5"/>
  <c r="BE206" i="5"/>
  <c r="BE209" i="5"/>
  <c r="BE215" i="5"/>
  <c r="BE221" i="5"/>
  <c r="BE225" i="5"/>
  <c r="BE229" i="5"/>
  <c r="BE233" i="5"/>
  <c r="BE240" i="5"/>
  <c r="BE243" i="5"/>
  <c r="BE244" i="5"/>
  <c r="BE248" i="5"/>
  <c r="BE250" i="5"/>
  <c r="BE252" i="5"/>
  <c r="BE256" i="5"/>
  <c r="BE259" i="5"/>
  <c r="BE260" i="5"/>
  <c r="BE269" i="5"/>
  <c r="BE278" i="5"/>
  <c r="BE285" i="5"/>
  <c r="BE288" i="5"/>
  <c r="BE305" i="5"/>
  <c r="BE316" i="5"/>
  <c r="BE328" i="5"/>
  <c r="BE335" i="5"/>
  <c r="BE342" i="5"/>
  <c r="BE346" i="5"/>
  <c r="BE348" i="5"/>
  <c r="BE369" i="5"/>
  <c r="BE373" i="5"/>
  <c r="J91" i="5"/>
  <c r="BE158" i="5"/>
  <c r="BE177" i="5"/>
  <c r="BE182" i="5"/>
  <c r="BE186" i="5"/>
  <c r="BE272" i="5"/>
  <c r="BE273" i="5"/>
  <c r="BE274" i="5"/>
  <c r="BE294" i="5"/>
  <c r="BE307" i="5"/>
  <c r="BE310" i="5"/>
  <c r="BE319" i="5"/>
  <c r="BE325" i="5"/>
  <c r="BE331" i="5"/>
  <c r="BE338" i="5"/>
  <c r="BE361" i="5"/>
  <c r="E85" i="4"/>
  <c r="F94" i="4"/>
  <c r="BE124" i="4"/>
  <c r="BE127" i="4"/>
  <c r="BE137" i="4"/>
  <c r="BE141" i="4"/>
  <c r="BE145" i="4"/>
  <c r="BE149" i="4"/>
  <c r="BE151" i="4"/>
  <c r="BE153" i="4"/>
  <c r="J116" i="4"/>
  <c r="BE143" i="4"/>
  <c r="BE130" i="4"/>
  <c r="BE132" i="4"/>
  <c r="BE147" i="4"/>
  <c r="E85" i="3"/>
  <c r="F94" i="3"/>
  <c r="BE121" i="3"/>
  <c r="BE199" i="3"/>
  <c r="BE212" i="3"/>
  <c r="BE218" i="3"/>
  <c r="BE222" i="3"/>
  <c r="BE230" i="3"/>
  <c r="BE238" i="3"/>
  <c r="BE261" i="3"/>
  <c r="BE268" i="3"/>
  <c r="BE277" i="3"/>
  <c r="BE283" i="3"/>
  <c r="BE291" i="3"/>
  <c r="BE319" i="3"/>
  <c r="BE324" i="3"/>
  <c r="BE328" i="3"/>
  <c r="BE333" i="3"/>
  <c r="BE352" i="3"/>
  <c r="BE356" i="3"/>
  <c r="BE373" i="3"/>
  <c r="BE380" i="3"/>
  <c r="BE397" i="3"/>
  <c r="BE398" i="3"/>
  <c r="BE403" i="3"/>
  <c r="BE409" i="3"/>
  <c r="BE411" i="3"/>
  <c r="BE412" i="3"/>
  <c r="BE416" i="3"/>
  <c r="BE418" i="3"/>
  <c r="BE421" i="3"/>
  <c r="BE128" i="3"/>
  <c r="BE139" i="3"/>
  <c r="BE147" i="3"/>
  <c r="BE155" i="3"/>
  <c r="BE163" i="3"/>
  <c r="BE187" i="3"/>
  <c r="BE205" i="3"/>
  <c r="BE210" i="3"/>
  <c r="BE226" i="3"/>
  <c r="BE254" i="3"/>
  <c r="BE274" i="3"/>
  <c r="BE281" i="3"/>
  <c r="BE295" i="3"/>
  <c r="BE299" i="3"/>
  <c r="BE313" i="3"/>
  <c r="BE340" i="3"/>
  <c r="BE346" i="3"/>
  <c r="BE349" i="3"/>
  <c r="BE361" i="3"/>
  <c r="BE370" i="3"/>
  <c r="BE386" i="3"/>
  <c r="BE392" i="3"/>
  <c r="BE417" i="3"/>
  <c r="BE422" i="3"/>
  <c r="BE434" i="3"/>
  <c r="BE442" i="3"/>
  <c r="J114" i="3"/>
  <c r="BE143" i="3"/>
  <c r="BE171" i="3"/>
  <c r="BE181" i="3"/>
  <c r="BE190" i="3"/>
  <c r="BE250" i="3"/>
  <c r="BE258" i="3"/>
  <c r="BE262" i="3"/>
  <c r="BE284" i="3"/>
  <c r="BE297" i="3"/>
  <c r="BE307" i="3"/>
  <c r="BE311" i="3"/>
  <c r="BE315" i="3"/>
  <c r="BE321" i="3"/>
  <c r="BE343" i="3"/>
  <c r="BE364" i="3"/>
  <c r="BE371" i="3"/>
  <c r="BE379" i="3"/>
  <c r="BE383" i="3"/>
  <c r="BE393" i="3"/>
  <c r="BE402" i="3"/>
  <c r="BE404" i="3"/>
  <c r="BE405" i="3"/>
  <c r="BE407" i="3"/>
  <c r="BE410" i="3"/>
  <c r="BE413" i="3"/>
  <c r="BE423" i="3"/>
  <c r="BE424" i="3"/>
  <c r="BE427" i="3"/>
  <c r="BE125" i="3"/>
  <c r="BE136" i="3"/>
  <c r="BE151" i="3"/>
  <c r="BE178" i="3"/>
  <c r="BE184" i="3"/>
  <c r="BE194" i="3"/>
  <c r="BE202" i="3"/>
  <c r="BE209" i="3"/>
  <c r="BE215" i="3"/>
  <c r="BE225" i="3"/>
  <c r="BE234" i="3"/>
  <c r="BE242" i="3"/>
  <c r="BE246" i="3"/>
  <c r="BE264" i="3"/>
  <c r="BE271" i="3"/>
  <c r="BE282" i="3"/>
  <c r="BE303" i="3"/>
  <c r="BE317" i="3"/>
  <c r="BE359" i="3"/>
  <c r="BE367" i="3"/>
  <c r="BE376" i="3"/>
  <c r="BE391" i="3"/>
  <c r="BE406" i="3"/>
  <c r="BE408" i="3"/>
  <c r="BE414" i="3"/>
  <c r="BE415" i="3"/>
  <c r="BE419" i="3"/>
  <c r="BE420" i="3"/>
  <c r="BE425" i="3"/>
  <c r="BE426" i="3"/>
  <c r="BE437" i="3"/>
  <c r="BE139" i="2"/>
  <c r="BE141" i="2"/>
  <c r="BE147" i="2"/>
  <c r="BE152" i="2"/>
  <c r="BE158" i="2"/>
  <c r="BE162" i="2"/>
  <c r="BE166" i="2"/>
  <c r="BE170" i="2"/>
  <c r="BE176" i="2"/>
  <c r="BE180" i="2"/>
  <c r="BE188" i="2"/>
  <c r="BE192" i="2"/>
  <c r="BE200" i="2"/>
  <c r="BE202" i="2"/>
  <c r="BE210" i="2"/>
  <c r="BE149" i="2"/>
  <c r="BE151" i="2"/>
  <c r="BE154" i="2"/>
  <c r="BE156" i="2"/>
  <c r="BE160" i="2"/>
  <c r="BE164" i="2"/>
  <c r="BE168" i="2"/>
  <c r="BE172" i="2"/>
  <c r="BE174" i="2"/>
  <c r="BE178" i="2"/>
  <c r="BE182" i="2"/>
  <c r="BE184" i="2"/>
  <c r="BE186" i="2"/>
  <c r="BE190" i="2"/>
  <c r="BE194" i="2"/>
  <c r="BE196" i="2"/>
  <c r="BE198" i="2"/>
  <c r="BE204" i="2"/>
  <c r="BE206" i="2"/>
  <c r="BE208" i="2"/>
  <c r="BE209" i="2"/>
  <c r="E108" i="2"/>
  <c r="J114" i="2"/>
  <c r="BE121" i="2"/>
  <c r="BE123" i="2"/>
  <c r="BE131" i="2"/>
  <c r="BE133" i="2"/>
  <c r="BE143" i="2"/>
  <c r="F94" i="2"/>
  <c r="BE125" i="2"/>
  <c r="BE127" i="2"/>
  <c r="BE129" i="2"/>
  <c r="BE135" i="2"/>
  <c r="BE137" i="2"/>
  <c r="BE145" i="2"/>
  <c r="BE211" i="2"/>
  <c r="F39" i="2"/>
  <c r="BD96" i="1" s="1"/>
  <c r="F39" i="3"/>
  <c r="BD97" i="1" s="1"/>
  <c r="J36" i="4"/>
  <c r="AW98" i="1" s="1"/>
  <c r="F38" i="4"/>
  <c r="BC98" i="1" s="1"/>
  <c r="J32" i="4"/>
  <c r="F38" i="5"/>
  <c r="BC100" i="1"/>
  <c r="J36" i="6"/>
  <c r="AW101" i="1"/>
  <c r="F36" i="7"/>
  <c r="BA102" i="1" s="1"/>
  <c r="F36" i="8"/>
  <c r="BA103" i="1" s="1"/>
  <c r="F36" i="9"/>
  <c r="BA104" i="1" s="1"/>
  <c r="F36" i="10"/>
  <c r="BC105" i="1" s="1"/>
  <c r="F36" i="2"/>
  <c r="BA96" i="1" s="1"/>
  <c r="AS94" i="1"/>
  <c r="J36" i="3"/>
  <c r="AW97" i="1" s="1"/>
  <c r="F37" i="4"/>
  <c r="BB98" i="1"/>
  <c r="F39" i="4"/>
  <c r="BD98" i="1" s="1"/>
  <c r="F37" i="5"/>
  <c r="BB100" i="1" s="1"/>
  <c r="F39" i="5"/>
  <c r="BD100" i="1" s="1"/>
  <c r="F38" i="7"/>
  <c r="BC102" i="1" s="1"/>
  <c r="F39" i="8"/>
  <c r="BD103" i="1" s="1"/>
  <c r="F34" i="10"/>
  <c r="BA105" i="1" s="1"/>
  <c r="F37" i="10"/>
  <c r="BD105" i="1" s="1"/>
  <c r="F37" i="2"/>
  <c r="BB96" i="1" s="1"/>
  <c r="J32" i="2"/>
  <c r="F38" i="3"/>
  <c r="BC97" i="1"/>
  <c r="F36" i="4"/>
  <c r="BA98" i="1"/>
  <c r="F36" i="5"/>
  <c r="BA100" i="1" s="1"/>
  <c r="F36" i="6"/>
  <c r="BA101" i="1"/>
  <c r="F39" i="6"/>
  <c r="BD101" i="1" s="1"/>
  <c r="F39" i="7"/>
  <c r="BD102" i="1"/>
  <c r="F38" i="8"/>
  <c r="BC103" i="1" s="1"/>
  <c r="J35" i="9"/>
  <c r="AV104" i="1"/>
  <c r="AT104" i="1" s="1"/>
  <c r="F35" i="10"/>
  <c r="BB105" i="1"/>
  <c r="J36" i="2"/>
  <c r="AW96" i="1" s="1"/>
  <c r="F38" i="2"/>
  <c r="BC96" i="1"/>
  <c r="F36" i="3"/>
  <c r="BA97" i="1" s="1"/>
  <c r="F37" i="3"/>
  <c r="BB97" i="1" s="1"/>
  <c r="J36" i="5"/>
  <c r="AW100" i="1" s="1"/>
  <c r="F37" i="6"/>
  <c r="BB101" i="1"/>
  <c r="F38" i="6"/>
  <c r="BC101" i="1" s="1"/>
  <c r="F37" i="7"/>
  <c r="BB102" i="1" s="1"/>
  <c r="J36" i="7"/>
  <c r="AW102" i="1" s="1"/>
  <c r="F37" i="8"/>
  <c r="BB103" i="1" s="1"/>
  <c r="J36" i="8"/>
  <c r="AW103" i="1" s="1"/>
  <c r="J34" i="10"/>
  <c r="AW105" i="1" s="1"/>
  <c r="J124" i="6" l="1"/>
  <c r="J99" i="6" s="1"/>
  <c r="BK123" i="6"/>
  <c r="J123" i="6" s="1"/>
  <c r="J32" i="6" s="1"/>
  <c r="J32" i="3"/>
  <c r="J98" i="3"/>
  <c r="P123" i="6"/>
  <c r="AU101" i="1" s="1"/>
  <c r="P131" i="5"/>
  <c r="P130" i="5"/>
  <c r="AU100" i="1" s="1"/>
  <c r="P119" i="10"/>
  <c r="AU105" i="1"/>
  <c r="R122" i="4"/>
  <c r="R131" i="5"/>
  <c r="R130" i="5" s="1"/>
  <c r="T131" i="8"/>
  <c r="T130" i="8"/>
  <c r="P135" i="7"/>
  <c r="P126" i="7" s="1"/>
  <c r="AU102" i="1" s="1"/>
  <c r="R131" i="8"/>
  <c r="R130" i="8" s="1"/>
  <c r="T126" i="7"/>
  <c r="T122" i="4"/>
  <c r="BK135" i="7"/>
  <c r="J135" i="7" s="1"/>
  <c r="J101" i="7" s="1"/>
  <c r="R135" i="7"/>
  <c r="R126" i="7"/>
  <c r="BK131" i="8"/>
  <c r="J131" i="8" s="1"/>
  <c r="J99" i="8" s="1"/>
  <c r="T123" i="6"/>
  <c r="BK119" i="10"/>
  <c r="J119" i="10" s="1"/>
  <c r="J96" i="10" s="1"/>
  <c r="P131" i="8"/>
  <c r="P130" i="8" s="1"/>
  <c r="AU103" i="1" s="1"/>
  <c r="T131" i="5"/>
  <c r="T130" i="5"/>
  <c r="AG97" i="1"/>
  <c r="BK123" i="9"/>
  <c r="J123" i="9"/>
  <c r="J99" i="9"/>
  <c r="J120" i="10"/>
  <c r="J97" i="10" s="1"/>
  <c r="BK131" i="5"/>
  <c r="J131" i="5"/>
  <c r="J99" i="5" s="1"/>
  <c r="BK296" i="8"/>
  <c r="J296" i="8"/>
  <c r="J107" i="8"/>
  <c r="BK122" i="9"/>
  <c r="J122" i="9" s="1"/>
  <c r="J98" i="9" s="1"/>
  <c r="BK126" i="7"/>
  <c r="J126" i="7" s="1"/>
  <c r="J32" i="7" s="1"/>
  <c r="AG102" i="1" s="1"/>
  <c r="AG101" i="1"/>
  <c r="J98" i="6"/>
  <c r="AG98" i="1"/>
  <c r="J98" i="4"/>
  <c r="AG96" i="1"/>
  <c r="J35" i="2"/>
  <c r="AV96" i="1" s="1"/>
  <c r="AT96" i="1" s="1"/>
  <c r="AN96" i="1" s="1"/>
  <c r="F35" i="4"/>
  <c r="AZ98" i="1" s="1"/>
  <c r="BD95" i="1"/>
  <c r="BC95" i="1"/>
  <c r="AY95" i="1" s="1"/>
  <c r="J35" i="5"/>
  <c r="AV100" i="1" s="1"/>
  <c r="AT100" i="1" s="1"/>
  <c r="F35" i="6"/>
  <c r="AZ101" i="1"/>
  <c r="J35" i="8"/>
  <c r="AV103" i="1" s="1"/>
  <c r="AT103" i="1" s="1"/>
  <c r="AU95" i="1"/>
  <c r="F35" i="3"/>
  <c r="AZ97" i="1" s="1"/>
  <c r="AG95" i="1"/>
  <c r="F35" i="7"/>
  <c r="AZ102" i="1"/>
  <c r="BD99" i="1"/>
  <c r="BB99" i="1"/>
  <c r="AX99" i="1"/>
  <c r="BC99" i="1"/>
  <c r="AY99" i="1" s="1"/>
  <c r="J33" i="10"/>
  <c r="AV105" i="1"/>
  <c r="AT105" i="1"/>
  <c r="J35" i="3"/>
  <c r="AV97" i="1" s="1"/>
  <c r="AT97" i="1" s="1"/>
  <c r="AN97" i="1" s="1"/>
  <c r="J35" i="7"/>
  <c r="AV102" i="1" s="1"/>
  <c r="AT102" i="1" s="1"/>
  <c r="F35" i="9"/>
  <c r="AZ104" i="1" s="1"/>
  <c r="BA99" i="1"/>
  <c r="AW99" i="1"/>
  <c r="F33" i="10"/>
  <c r="AZ105" i="1" s="1"/>
  <c r="F35" i="2"/>
  <c r="AZ96" i="1"/>
  <c r="BA95" i="1"/>
  <c r="AW95" i="1" s="1"/>
  <c r="J35" i="4"/>
  <c r="AV98" i="1"/>
  <c r="AT98" i="1"/>
  <c r="AN98" i="1"/>
  <c r="BB95" i="1"/>
  <c r="F35" i="5"/>
  <c r="AZ100" i="1"/>
  <c r="J35" i="6"/>
  <c r="AV101" i="1" s="1"/>
  <c r="AT101" i="1" s="1"/>
  <c r="AN101" i="1" s="1"/>
  <c r="F35" i="8"/>
  <c r="AZ103" i="1" s="1"/>
  <c r="BK130" i="5" l="1"/>
  <c r="J130" i="5" s="1"/>
  <c r="J98" i="5" s="1"/>
  <c r="BK130" i="8"/>
  <c r="J130" i="8" s="1"/>
  <c r="J98" i="8" s="1"/>
  <c r="AN102" i="1"/>
  <c r="J98" i="7"/>
  <c r="J41" i="7"/>
  <c r="J41" i="6"/>
  <c r="J41" i="4"/>
  <c r="J41" i="3"/>
  <c r="J41" i="2"/>
  <c r="AU99" i="1"/>
  <c r="J30" i="10"/>
  <c r="AG105" i="1" s="1"/>
  <c r="AZ95" i="1"/>
  <c r="AV95" i="1" s="1"/>
  <c r="AT95" i="1" s="1"/>
  <c r="AN95" i="1" s="1"/>
  <c r="BB94" i="1"/>
  <c r="AX94" i="1" s="1"/>
  <c r="BD94" i="1"/>
  <c r="W33" i="1" s="1"/>
  <c r="AX95" i="1"/>
  <c r="BA94" i="1"/>
  <c r="W30" i="1"/>
  <c r="AZ99" i="1"/>
  <c r="AV99" i="1" s="1"/>
  <c r="AT99" i="1" s="1"/>
  <c r="BC94" i="1"/>
  <c r="W32" i="1"/>
  <c r="J32" i="9"/>
  <c r="AG104" i="1" s="1"/>
  <c r="AN104" i="1" s="1"/>
  <c r="J39" i="10" l="1"/>
  <c r="J41" i="9"/>
  <c r="AU94" i="1"/>
  <c r="AN105" i="1"/>
  <c r="J32" i="5"/>
  <c r="AG100" i="1" s="1"/>
  <c r="AY94" i="1"/>
  <c r="J32" i="8"/>
  <c r="AG103" i="1" s="1"/>
  <c r="AN103" i="1" s="1"/>
  <c r="AZ94" i="1"/>
  <c r="AV94" i="1"/>
  <c r="AK29" i="1" s="1"/>
  <c r="W31" i="1"/>
  <c r="AW94" i="1"/>
  <c r="AK30" i="1"/>
  <c r="J41" i="8" l="1"/>
  <c r="J41" i="5"/>
  <c r="AN100" i="1"/>
  <c r="AG99" i="1"/>
  <c r="AN99" i="1" s="1"/>
  <c r="W29" i="1"/>
  <c r="AT94" i="1"/>
  <c r="AG94" i="1" l="1"/>
  <c r="AK26" i="1"/>
  <c r="AK35" i="1" s="1"/>
  <c r="AN94" i="1" l="1"/>
</calcChain>
</file>

<file path=xl/sharedStrings.xml><?xml version="1.0" encoding="utf-8"?>
<sst xmlns="http://schemas.openxmlformats.org/spreadsheetml/2006/main" count="12327" uniqueCount="1452">
  <si>
    <t>Export Komplet</t>
  </si>
  <si>
    <t/>
  </si>
  <si>
    <t>2.0</t>
  </si>
  <si>
    <t>ZAMOK</t>
  </si>
  <si>
    <t>False</t>
  </si>
  <si>
    <t>{8ba8f980-8e61-45fb-86f2-b501ca724145}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</si>
  <si>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</si>
  <si>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</si>
  <si>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</si>
  <si>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</si>
  <si>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</si>
  <si>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</si>
  <si>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</si>
  <si>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</si>
  <si>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2022_10_08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</si>
  <si>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</si>
  <si>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</si>
  <si>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kolejí a výhybek v žst. Teplice nad Metují</t>
  </si>
  <si>
    <t>KSO:</t>
  </si>
  <si>
    <t>CC-CZ:</t>
  </si>
  <si>
    <t>Místo:</t>
  </si>
  <si>
    <t>Žst. Teplice nad Metují</t>
  </si>
  <si>
    <t>Datum:</t>
  </si>
  <si>
    <t>7. 10. 2022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</si>
  <si>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</si>
  <si>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</si>
  <si>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</si>
  <si>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</si>
  <si>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</si>
  <si>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</si>
  <si>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</si>
  <si>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</si>
  <si>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</si>
  <si>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</si>
  <si>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ST Hradec Králové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</si>
  <si>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</si>
  <si>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</si>
  <si>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</si>
  <si>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</si>
  <si>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</si>
  <si>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</si>
  <si>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</si>
  <si>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</si>
  <si>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</si>
  <si>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</si>
  <si>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</si>
  <si>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</si>
  <si>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</si>
  <si>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</si>
  <si>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</si>
  <si>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</si>
  <si>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</si>
  <si>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</si>
  <si>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</si>
  <si>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</si>
  <si>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</si>
  <si>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</si>
  <si>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</si>
  <si>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</si>
  <si>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</si>
  <si>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</si>
  <si>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</si>
  <si>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</si>
  <si>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</si>
  <si>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</si>
  <si>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</si>
  <si>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</si>
  <si>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</si>
  <si>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</si>
  <si>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</si>
  <si>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</si>
  <si>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</si>
  <si>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</si>
  <si>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</si>
  <si>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</si>
  <si>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</si>
  <si>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</si>
  <si>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</si>
  <si>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</si>
  <si>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</si>
  <si>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</t>
  </si>
  <si>
    <t>Oprava kolejí a výhybek</t>
  </si>
  <si>
    <t>STA</t>
  </si>
  <si>
    <t>1</t>
  </si>
  <si>
    <t>{f5d9f731-5da5-4673-9b00-d98029146b09}</t>
  </si>
  <si>
    <t>2</t>
  </si>
  <si>
    <t>/</t>
  </si>
  <si>
    <t>PS 01</t>
  </si>
  <si>
    <t>Úprava zabezpečovacího zařízení</t>
  </si>
  <si>
    <t>Soupis</t>
  </si>
  <si>
    <t>{9c0eaf66-f977-4510-b908-62a87ecfee95}</t>
  </si>
  <si>
    <t>SO 01</t>
  </si>
  <si>
    <t>Železniční svršek - žst. Teplice nad Metují</t>
  </si>
  <si>
    <t>{b004d205-67ae-4420-afae-572f22f6fcea}</t>
  </si>
  <si>
    <t>ON 1</t>
  </si>
  <si>
    <t>NEOCEŇOVAT - Materiál dodávaný objednatelem 1</t>
  </si>
  <si>
    <t>{85afb475-f78e-4c22-a7ba-ab3f7bc77690}</t>
  </si>
  <si>
    <t>D2</t>
  </si>
  <si>
    <t>Oprava koleje v km 80,455 - 81,583</t>
  </si>
  <si>
    <t>{311c52fd-4ee4-4ab1-87fb-b807da294563}</t>
  </si>
  <si>
    <t>SO 10-01</t>
  </si>
  <si>
    <t>Železniční svršek km 84,455 - 81,582</t>
  </si>
  <si>
    <t>{ab3e0b56-28b1-463e-aeb3-007d7d7e1e3e}</t>
  </si>
  <si>
    <t>SO 10-01.1</t>
  </si>
  <si>
    <t>Následná úprava GPK</t>
  </si>
  <si>
    <t>{fcca5629-8f39-453f-8aad-ee79017ecd22}</t>
  </si>
  <si>
    <t>SO 11-01</t>
  </si>
  <si>
    <t>Železniční spodek</t>
  </si>
  <si>
    <t>{592a9f3d-09fd-4c8e-97d0-72dc19c95315}</t>
  </si>
  <si>
    <t>SO 21-06</t>
  </si>
  <si>
    <t>Propustek v ev. km 80,833</t>
  </si>
  <si>
    <t>{b847c35d-5606-4cc1-a11c-dafa81a7b0f1}</t>
  </si>
  <si>
    <t>ON 2</t>
  </si>
  <si>
    <t xml:space="preserve"> NEOCEŇOVAT - Materiál dodávaný objednatelem 2 </t>
  </si>
  <si>
    <t>{f9726bbd-8dae-4b31-9f19-9b3e62396139}</t>
  </si>
  <si>
    <t>VON</t>
  </si>
  <si>
    <t>Vedlejší a ostatní náklady</t>
  </si>
  <si>
    <t>{a888d76d-7e48-4e90-b7a2-63e633a8f53c}</t>
  </si>
  <si>
    <t>KRYCÍ LIST SOUPISU PRACÍ</t>
  </si>
  <si>
    <t>Objekt:</t>
  </si>
  <si>
    <t>D1 - Oprava kolejí a výhybek</t>
  </si>
  <si>
    <t>Soupis:</t>
  </si>
  <si>
    <t>PS 01 - Úprava zabezpečovacího zařízení</t>
  </si>
  <si>
    <t>žst. Teplice nad Metují</t>
  </si>
  <si>
    <t>Prodin, a.s.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</si>
  <si>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</si>
  <si>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</si>
  <si>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</si>
  <si>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</si>
  <si>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</si>
  <si>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</si>
  <si>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</si>
  <si>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</si>
  <si>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</si>
  <si>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</si>
  <si>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</si>
  <si>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</si>
  <si>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</si>
  <si>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</si>
  <si>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</si>
  <si>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</si>
  <si>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</si>
  <si>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</si>
  <si>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</si>
  <si>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</si>
  <si>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460161141R</t>
  </si>
  <si>
    <t>Hloubení kabelových rýh ručně š 35 cm hl 50 cm v hornině tř I skupiny 1 a 2</t>
  </si>
  <si>
    <t>m</t>
  </si>
  <si>
    <t>4</t>
  </si>
  <si>
    <t>ROZPOCET</t>
  </si>
  <si>
    <t>P</t>
  </si>
  <si>
    <t>Poznámka k položce:_x000D_
Hloubení zapažených i nezapažených kabelových rýh ručně včetně urovnání dna s přemístěním výkopku do vzdálenosti 3 m od okraje jámy nebo naložením na dopravní prostředek šířky 35 cm, hloubky 50 cm, v hornině třídy 1 a 2</t>
  </si>
  <si>
    <t>460431151R</t>
  </si>
  <si>
    <t>Zásyp kabelových rýh ručně se zhutněním š 35 cm hl 50 cm z horniny tř I skupiny 1 a 2</t>
  </si>
  <si>
    <t>Poznámka k položce:_x000D_
Zásyp kabelových rýh ručně s uložením výkopku ve vrstvách včetně zhutnění a urovnání povrchu šířky 35 cm hloubky 50 cm, v hornině třídy 2</t>
  </si>
  <si>
    <t>3</t>
  </si>
  <si>
    <t>7590145040</t>
  </si>
  <si>
    <t>Montáž závěru kabelového zabezpečovacího na zemní podpěru UKM 12</t>
  </si>
  <si>
    <t>kus</t>
  </si>
  <si>
    <t>Sborník UOŽI 01 2022</t>
  </si>
  <si>
    <t>6</t>
  </si>
  <si>
    <t>Poznámka k položce:_x000D_
Montáž závěru kabelového zabezpečovacího na zemní podpěru UKM 12 - úplná montáž závěru, zatažení kabelu, měření izolačního stavu, jednostranné číslování. Bez provedení zemních prací, zhotovení a zapojení kabelové formy</t>
  </si>
  <si>
    <t>7592005076</t>
  </si>
  <si>
    <t>Montáž počítacího bodu počítače náprav ALCATEL SK30</t>
  </si>
  <si>
    <t>8</t>
  </si>
  <si>
    <t>Poznámka k položce:_x000D_
Montáž počítacího bodu počítače náprav ALCATEL SK30 - uložení a připevnění na určené místo, seřízení polohy, přezkoušení</t>
  </si>
  <si>
    <t>5</t>
  </si>
  <si>
    <t>7590155012</t>
  </si>
  <si>
    <t>Montáž uzemnění kabelu na uzemnění stávající</t>
  </si>
  <si>
    <t>10</t>
  </si>
  <si>
    <t>Poznámka k položce:_x000D_
Montáž uzemnění kabelu na uzemnění stávající - úplná montáž kabelu, připevnění uzemňovací objímky, přiletování uzemňovacího vodiče. Bez zemních prací</t>
  </si>
  <si>
    <t>7594105324</t>
  </si>
  <si>
    <t>Montáž lanového propojení kolejnicového na dřevěné pražce do 30,0 m</t>
  </si>
  <si>
    <t>12</t>
  </si>
  <si>
    <t>Poznámka k položce:_x000D_
Montáž lanového propojení kolejnicového na dřevěné pražce do 30,0 m - příčné nebo podélné propojení kolejnic přímých kolejí a na výhybkách; usazení pražců mezi souběžnými kolejemi nebo podél koleje; připevnění lanového propojení na pražce nebo montážní trámky</t>
  </si>
  <si>
    <t>7</t>
  </si>
  <si>
    <t>7594205082R</t>
  </si>
  <si>
    <t>Montáž kolejové skříně izolované kolejnice na betonové pražce</t>
  </si>
  <si>
    <t>14</t>
  </si>
  <si>
    <t>Poznámka k položce:_x000D_
Montáž  skříně izolované kolejnice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</si>
  <si>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7591015034</t>
  </si>
  <si>
    <t>Montáž elektromotorického přestavníku na výhybce s kontrolou jazyků s upevněním kloubovým na koleji</t>
  </si>
  <si>
    <t>16</t>
  </si>
  <si>
    <t>Poznámka k položce:_x000D_
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</si>
  <si>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9</t>
  </si>
  <si>
    <t>7590915032</t>
  </si>
  <si>
    <t>Montáž výkolejky ústřední stavěné s návěstním tělesem s přestavníkem elektromotorickým</t>
  </si>
  <si>
    <t>18</t>
  </si>
  <si>
    <t>Poznámka k položce:_x000D_
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</si>
  <si>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7591305010</t>
  </si>
  <si>
    <t>Montáž zámku výměnového jednoduchého</t>
  </si>
  <si>
    <t>20</t>
  </si>
  <si>
    <t>Poznámka k položce:_x000D_
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</si>
  <si>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11</t>
  </si>
  <si>
    <t>7591305016</t>
  </si>
  <si>
    <t>Montáž zámku výměnového kontrolního odtlačného</t>
  </si>
  <si>
    <t>22</t>
  </si>
  <si>
    <t>Poznámka k položce:_x000D_
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</si>
  <si>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7593505270</t>
  </si>
  <si>
    <t>Montáž kabelového označníku Ball Marker</t>
  </si>
  <si>
    <t>24</t>
  </si>
  <si>
    <t>Poznámka k položce:_x000D_
Montáž kabelového označníku Ball Marker - upevnění kabelového označníku na plášť kabelu upevňovacími prvky</t>
  </si>
  <si>
    <t>13</t>
  </si>
  <si>
    <t>7590525445</t>
  </si>
  <si>
    <t>Montáž spojky rovné pro plastové kabely párové Raychem XAGA s konektory UDW2 na 1 plášť bez pancíře do 10 žil</t>
  </si>
  <si>
    <t>26</t>
  </si>
  <si>
    <t>Poznámka k položce:_x000D_
Montáž spojky rovné pro plastové kabely párové Raychem XAGA s konektory UDW2 na 1 plášť bez pancíře do 10 žil - nasazení manžety, spojení žil, převlečení manžety, nahřátí pro její tepelné smrštění, uložení spojky v jámě</t>
  </si>
  <si>
    <t>7491251025R</t>
  </si>
  <si>
    <t>Uložení plastového žlabu do zemní trasy</t>
  </si>
  <si>
    <t>28</t>
  </si>
  <si>
    <t>Poznámka k položce:_x000D_
Uložení plastového žlabu do zemní trasy</t>
  </si>
  <si>
    <t>7590525220R</t>
  </si>
  <si>
    <t>Přeložení kabelu návěstního s jádry 0,4 a 0,6 mm Cu TCEKEZE do 25 XN</t>
  </si>
  <si>
    <t>30</t>
  </si>
  <si>
    <t>Poznámka k položce:_x000D_
Přeložení kabelu návěstního s jádry 0,4 a 0,6 mm Cu TCEKEZE do 25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</si>
  <si>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7590525230R</t>
  </si>
  <si>
    <t>Přeložení kabelu návěstního volně uloženého s jádrem 1 mm Cu TCEKEZE, TCEKFE, TCEKPFLEY, TCEKPFLEZE do 7 P</t>
  </si>
  <si>
    <t>32</t>
  </si>
  <si>
    <t>17</t>
  </si>
  <si>
    <t>7590917032</t>
  </si>
  <si>
    <t>Demontáž výkolejky ústřední stavěné s návěstním tělesem a s přestavníkem elektromotorickým</t>
  </si>
  <si>
    <t>34</t>
  </si>
  <si>
    <t>Poznámka k položce:_x000D_
Demontáž výkolejky ústřední stavěné s návěstním tělesem a s přestavníkem elektromotorickým</t>
  </si>
  <si>
    <t>7591017030</t>
  </si>
  <si>
    <t>Demontáž elektromotorického přestavníku z výhybky s kontrolou jazyků</t>
  </si>
  <si>
    <t>36</t>
  </si>
  <si>
    <t>Poznámka k položce:_x000D_
Demontáž elektromotorického přestavníku z výhybky s kontrolou jazyků</t>
  </si>
  <si>
    <t>19</t>
  </si>
  <si>
    <t>7590157040</t>
  </si>
  <si>
    <t>Demontáž uzemnění pasivní ochrany u neelektrizovaných tratí</t>
  </si>
  <si>
    <t>38</t>
  </si>
  <si>
    <t>Poznámka k položce:_x000D_
Demontáž uzemnění pasivní ochrany u neelektrizovaných tratí</t>
  </si>
  <si>
    <t>7591307010</t>
  </si>
  <si>
    <t>Demontáž zámku výměnového jednoduchého</t>
  </si>
  <si>
    <t>40</t>
  </si>
  <si>
    <t>Poznámka k položce:_x000D_
Demontáž zámku výměnového jednoduchého</t>
  </si>
  <si>
    <t>7591307016</t>
  </si>
  <si>
    <t>Demontáž zámku výměnového kontrolního odtlačného</t>
  </si>
  <si>
    <t>42</t>
  </si>
  <si>
    <t>Poznámka k položce:_x000D_
Demontáž zámku výměnového kontrolního odtlačného</t>
  </si>
  <si>
    <t>7592007076</t>
  </si>
  <si>
    <t>Demontáž počítacího bodu počítače náprav ALCATEL SK30</t>
  </si>
  <si>
    <t>44</t>
  </si>
  <si>
    <t>Poznámka k položce:_x000D_
Demontáž počítacího bodu počítače náprav ALCATEL SK30</t>
  </si>
  <si>
    <t>23</t>
  </si>
  <si>
    <t>7594107310</t>
  </si>
  <si>
    <t>Demontáž kolejnicového lanového propojení z dřevěných pražců</t>
  </si>
  <si>
    <t>46</t>
  </si>
  <si>
    <t>Poznámka k položce:_x000D_
Demontáž kolejnicového lanového propojení z dřevěných pražců</t>
  </si>
  <si>
    <t>7594207010R</t>
  </si>
  <si>
    <t>Demontáž vnější části izolované kolejnice</t>
  </si>
  <si>
    <t>48</t>
  </si>
  <si>
    <t>Poznámka k položce:_x000D_
Demontáž vnější části izolované kolejnice</t>
  </si>
  <si>
    <t>25</t>
  </si>
  <si>
    <t>7590147040</t>
  </si>
  <si>
    <t>Demontáž závěru kabelového zabezpečovacího na zemní podpěru UKM 12</t>
  </si>
  <si>
    <t>50</t>
  </si>
  <si>
    <t>Poznámka k položce:_x000D_
Demontáž závěru kabelového zabezpečovacího na zemní podpěru UKM 12</t>
  </si>
  <si>
    <t>M</t>
  </si>
  <si>
    <t>7591080780</t>
  </si>
  <si>
    <t>Ostatní náhradní díly EP600 Souprava připevňovací kloubová elmot.přestav. (CV030839002)</t>
  </si>
  <si>
    <t>52</t>
  </si>
  <si>
    <t>Poznámka k položce:_x000D_
Ostatní náhradní díly EP600 Souprava připevňovací kloubová elmot.přestav. (CV030839002)</t>
  </si>
  <si>
    <t>27</t>
  </si>
  <si>
    <t>7591030143</t>
  </si>
  <si>
    <t>Kontrolní tyče Tyč kontrolní kloubová sestavená krátká pravá (CV030949003)</t>
  </si>
  <si>
    <t>54</t>
  </si>
  <si>
    <t>Poznámka k položce:_x000D_
Kontrolní tyče Tyč kontrolní kloubová sestavená krátká pravá (CV030949003)</t>
  </si>
  <si>
    <t>7591030153</t>
  </si>
  <si>
    <t>Kontrolní tyče Tyč kontrolní kloubová sestavená dlouhá pravá (CV030959003)</t>
  </si>
  <si>
    <t>56</t>
  </si>
  <si>
    <t>Poznámka k položce:_x000D_
Kontrolní tyče Tyč kontrolní kloubová sestavená dlouhá pravá (CV030959003)</t>
  </si>
  <si>
    <t>29</t>
  </si>
  <si>
    <t>7591030144</t>
  </si>
  <si>
    <t>Kontrolní tyče Tyč kontrolní kloubová sestavená krátká levá (CV030949004)</t>
  </si>
  <si>
    <t>58</t>
  </si>
  <si>
    <t>Poznámka k položce:_x000D_
Kontrolní tyče Tyč kontrolní kloubová sestavená krátká levá (CV030949004)</t>
  </si>
  <si>
    <t>7591030154</t>
  </si>
  <si>
    <t>Kontrolní tyče Tyč kontrolní kloubová sestavená dlouhá levá (CV030959004)</t>
  </si>
  <si>
    <t>60</t>
  </si>
  <si>
    <t>Poznámka k položce:_x000D_
Kontrolní tyče Tyč kontrolní kloubová sestavená dlouhá levá (CV030959004)</t>
  </si>
  <si>
    <t>31</t>
  </si>
  <si>
    <t>7590140090</t>
  </si>
  <si>
    <t>Závěry Závěr kab. univerzální UKM 12 (CV736129001)</t>
  </si>
  <si>
    <t>62</t>
  </si>
  <si>
    <t>Poznámka k položce:_x000D_
Závěry Závěr kab. univerzální UKM 12 (CV736129001)</t>
  </si>
  <si>
    <t>7491201091</t>
  </si>
  <si>
    <t>Elektroinstalační materiál Elektroinstalační lišty a kabelové žlaby Zemní kanál KOPOKAN 1 ZD (100x100) šedé tělo/ červené víko 2m</t>
  </si>
  <si>
    <t>64</t>
  </si>
  <si>
    <t>Poznámka k položce:_x000D_
Elektroinstalační materiál Elektroinstalační lišty a kabelové žlaby Zemní kanál KOPOKAN 1 ZD (100x100) šedé tělo/ červené víko 2m</t>
  </si>
  <si>
    <t>33</t>
  </si>
  <si>
    <t>7491201095</t>
  </si>
  <si>
    <t>Elektroinstalační materiál Elektroinstalační lišty a kabelové žlaby Spojka zemního kanálu SPOJKA 1 pro KOPOKAN 1</t>
  </si>
  <si>
    <t>Sborník ÚOŽI 2022</t>
  </si>
  <si>
    <t>66</t>
  </si>
  <si>
    <t>Poznámka k položce:_x000D_
Elektroinstalační materiál Elektroinstalační lišty a kabelové žlaby Spojka zemního kanálu SPOJKA 1 pro KOPOKAN 1</t>
  </si>
  <si>
    <t>7590521519</t>
  </si>
  <si>
    <t>Venkovní vedení kabelová - metalické sítě Plněné, párované s ochr. vodičem TCEKPFLEY 4 P 1,0 D</t>
  </si>
  <si>
    <t>68</t>
  </si>
  <si>
    <t>Poznámka k položce:_x000D_
Venkovní vedení kabelová - metalické sítě Plněné, párované s ochr. vodičem TCEKPFLEY 4 P 1,0 D</t>
  </si>
  <si>
    <t>35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</si>
  <si>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</si>
  <si>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</si>
  <si>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70</t>
  </si>
  <si>
    <t>Poznámka k položce:_x000D_
Slaboproudé rozvody, kabely pro přívod a vnitřní instalaci Spojky metalických kabelů a příslušenství Teplem smrštitelná zesílená spojka pro netlakované kabely XAGA 500-55/12-300/EY</t>
  </si>
  <si>
    <t>7593501820</t>
  </si>
  <si>
    <t>Trasy kabelového vedení Lokátory a markery Ball Marker 1408-XR, fialový zabezpečováci</t>
  </si>
  <si>
    <t>72</t>
  </si>
  <si>
    <t>Poznámka k položce:_x000D_
Trasy kabelového vedení Lokátory a markery Ball Marker 1408-XR, fialový zabezpečováci</t>
  </si>
  <si>
    <t>37</t>
  </si>
  <si>
    <t>7598025010R</t>
  </si>
  <si>
    <t>Měření dálkových kabelů na začátku stavby zkrácené v obou směrech za provozu 5 čtyřek</t>
  </si>
  <si>
    <t>úsek</t>
  </si>
  <si>
    <t>74</t>
  </si>
  <si>
    <t>Poznámka k položce:_x000D_
Měření dálkových kabelů na začátku stavby zkrácené v obou směrech za provozu 5 čtyřek</t>
  </si>
  <si>
    <t>7598025010</t>
  </si>
  <si>
    <t>Měření dálkových kabelů závěrečné zkrácené v obou směrech za provozu 5 čtyřek</t>
  </si>
  <si>
    <t>76</t>
  </si>
  <si>
    <t>Poznámka k položce:_x000D_
Měření dálkových kabelů závěrečné zkrácené v obou směrech za provozu 5 čtyřek</t>
  </si>
  <si>
    <t>39</t>
  </si>
  <si>
    <t>7598015185</t>
  </si>
  <si>
    <t>Jednosměrné měření kabelu místního</t>
  </si>
  <si>
    <t>pár</t>
  </si>
  <si>
    <t>78</t>
  </si>
  <si>
    <t>Poznámka k položce:_x000D_
Jednosměrné měření kabelu místního (na začátku stavby)</t>
  </si>
  <si>
    <t>7598035150R</t>
  </si>
  <si>
    <t>Záznam a vyhodnocení měřících protokolů</t>
  </si>
  <si>
    <t>80</t>
  </si>
  <si>
    <t>Poznámka k položce:_x000D_
Záznam a vyhodnocení měřících protokolů</t>
  </si>
  <si>
    <t>41</t>
  </si>
  <si>
    <t>7598095070</t>
  </si>
  <si>
    <t>Přezkoušení a regulace elektromotorového přestavníku</t>
  </si>
  <si>
    <t>82</t>
  </si>
  <si>
    <t>Poznámka k položce:_x000D_
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</si>
  <si>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7598095080R</t>
  </si>
  <si>
    <t>Přezkoušení a regulace izolované kolejnice</t>
  </si>
  <si>
    <t>84</t>
  </si>
  <si>
    <t>Poznámka k položce:_x000D_
Přezkoušení a regulace kolejových obvodů izolovaných - přeměření napětí na svorkách proudového zdroje a kolejového relé, regulování kolejových obvodů pří šuntováni předepsaným odporem, přezkoušení polarity bez šuntování</t>
  </si>
  <si>
    <t>43</t>
  </si>
  <si>
    <t>7598095085</t>
  </si>
  <si>
    <t>Přezkoušení a regulace senzoru počítacího bodu</t>
  </si>
  <si>
    <t>86</t>
  </si>
  <si>
    <t>Poznámka k položce:_x000D_
Přezkoušení a regulace senzoru počítacího bodu - kontrola (nastavení) mechanických parametrů polohy, regulace napájení, kalibrace, kontrola funkce a započítávání, kontrola indikace</t>
  </si>
  <si>
    <t>7598095185</t>
  </si>
  <si>
    <t>Přezkoušení vlakových cest (vlakových i posunových) za 1 vlakovou cestu</t>
  </si>
  <si>
    <t>88</t>
  </si>
  <si>
    <t>Poznámka k položce:_x000D_
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</si>
  <si>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45</t>
  </si>
  <si>
    <t>7592700169R1</t>
  </si>
  <si>
    <t>Upozorňovadla, značky Návěsti označující místo na trati Tabulka indik.s číslicí 5 pro stož.návěstidlo vč.nosiče</t>
  </si>
  <si>
    <t>96</t>
  </si>
  <si>
    <t>7592700169R</t>
  </si>
  <si>
    <t>Upozorňovadla, značky Návěsti označující místo na trati Tabulka indik.s číslicí 5 pro trp.návěstidlo vč.nosiče</t>
  </si>
  <si>
    <t>98</t>
  </si>
  <si>
    <t>7592700161</t>
  </si>
  <si>
    <t>Upozorňovadla, značky Návěsti označující místo na trati Tabulka indikátorová s číslicí 5 (HM0404129990710)</t>
  </si>
  <si>
    <t>1482022755</t>
  </si>
  <si>
    <t>47</t>
  </si>
  <si>
    <t>7590725058</t>
  </si>
  <si>
    <t>Montáž doplňujících součástí ke světelnému návěstidlu upozorňovadla na návěstidlo</t>
  </si>
  <si>
    <t>100</t>
  </si>
  <si>
    <t>SO 01 - Železniční svršek - žst. Teplice nad Metují</t>
  </si>
  <si>
    <t>5907050120</t>
  </si>
  <si>
    <t>Dělení kolejnic kyslíkem soustavy S49 nebo T</t>
  </si>
  <si>
    <t>Poznámka k položce:_x000D_
Řez=kus</t>
  </si>
  <si>
    <t>VV</t>
  </si>
  <si>
    <t>18"zaokrouhleno 196/25x2+2=18 ks</t>
  </si>
  <si>
    <t>Součet</t>
  </si>
  <si>
    <t>5999010010</t>
  </si>
  <si>
    <t>Vyjmutí a snesení konstrukcí nebo dílů hmotnosti do 10 t</t>
  </si>
  <si>
    <t>t</t>
  </si>
  <si>
    <t>2*17,6+12,92+12,16+14,9+440*0,295+60*0,336+196*0,296+322*0,546+145*0,554</t>
  </si>
  <si>
    <t>5906135035</t>
  </si>
  <si>
    <t>Demontáž kolejového roštu koleje na úložišti pražce dřevěné tvar S49, T, 49E1</t>
  </si>
  <si>
    <t>km</t>
  </si>
  <si>
    <t xml:space="preserve">0,082"kolej č. 1 km 81,897 - 81,929; 81,962-81,987; 82,132-82,157; rozdělění c - 82 m </t>
  </si>
  <si>
    <t>0,131"kolej č. 4 km 81,995-82,120; 82,150-82,156; rozdělení c - 131 m</t>
  </si>
  <si>
    <t>0,104"kolej č. 6 km 82,176-82,280; rozdělení c - 104 m</t>
  </si>
  <si>
    <t>0,123"kolej č. 8 km 82,177-82,300; rozdělení c - 123 m</t>
  </si>
  <si>
    <t>0,060" kolej č. 2km 81,995 - 82,055; rozdělelení e - 60 m</t>
  </si>
  <si>
    <t>0,196" kolej č. 1 km 81,987-82,157; 82,187-82,213; rozdělení c - 196 m</t>
  </si>
  <si>
    <t>5906135155</t>
  </si>
  <si>
    <t>Demontáž kolejového roštu koleje na úložišti pražce betonové tvar S49, T, 49E1</t>
  </si>
  <si>
    <t>0,145"kolej č. 1 km 81,987-82,132; rozdělení c - 145 m</t>
  </si>
  <si>
    <t>5911655040</t>
  </si>
  <si>
    <t>Demontáž jednoduché výhybky na úložišti dřevěné pražce soustavy S49</t>
  </si>
  <si>
    <t>Poznámka k položce:_x000D_
Rozvinutá délka výhybky=m</t>
  </si>
  <si>
    <t xml:space="preserve">49,85+49,85"v. č. 1 a 2; </t>
  </si>
  <si>
    <t>5911655050</t>
  </si>
  <si>
    <t>Demontáž jednoduché výhybky na úložišti dřevěné pražce soustavy T</t>
  </si>
  <si>
    <t>48,2"v. č. 5;</t>
  </si>
  <si>
    <t>5911655210</t>
  </si>
  <si>
    <t>Demontáž jednoduché výhybky na úložišti ocelové pražce válcované soustavy T</t>
  </si>
  <si>
    <t xml:space="preserve">48,2"v. č. 3; </t>
  </si>
  <si>
    <t>5911655220</t>
  </si>
  <si>
    <t>Demontáž jednoduché výhybky na úložišti ocelové pražce válcované soustavy A</t>
  </si>
  <si>
    <t>48,2"v. č. 4;</t>
  </si>
  <si>
    <t>5906125045</t>
  </si>
  <si>
    <t>Montáž kolejového roštu na úložišti pražce dřevěné nevystrojené tvar S49, 49E1</t>
  </si>
  <si>
    <t>"(5,5+5,5+4,4+10,2+5,5+5,5+6+8)/1000</t>
  </si>
  <si>
    <t>0,011"za v.č. 2  -  5,5+5,5=11 m</t>
  </si>
  <si>
    <t>0,0146"za v.č. 3  -  4,4+10,2=14,6 m</t>
  </si>
  <si>
    <t>0,011"za v.č. 4  -  5,5+5,5=11 m</t>
  </si>
  <si>
    <t>0,014"za v.č. 5  -  6+8=14 m</t>
  </si>
  <si>
    <t>0,0116"za výh. č.1  -  8,6+3=11,6m (8,6+3)/1000=0,0116 km</t>
  </si>
  <si>
    <t>5906125335</t>
  </si>
  <si>
    <t>Montáž kolejového roštu na úložišti pražce betonové vystrojené tvar S49, 49E1</t>
  </si>
  <si>
    <t>0,5282"k.č. 1 km 81,5754-81,9273; 81,9787-82,155   nové kolejnice 49E1; nové pražce B91 T/2</t>
  </si>
  <si>
    <t xml:space="preserve">0,0433"k.č. 2 km 82,0117-82,0550  - 43,3 m užité kolejnice S49; užité pražce SB8; </t>
  </si>
  <si>
    <t xml:space="preserve">0,1041" k.č. 4 km 82,1062-82,0117; 82,1462 82,1558  - 104,1 m užité kolejnice S49; užité pražce SB8; </t>
  </si>
  <si>
    <t>0,019"k.č. 1 km 82,1942-82,2132 užité kolejnice S49; užité pražce SB6;</t>
  </si>
  <si>
    <t>0,0975"k.č. 6 km  82,1827-82,280  - 97,3 m užité kolejnice S49; užité pražce SB6</t>
  </si>
  <si>
    <t>0,1173"k.č. 8 km 82,1827-82,300  - 117,3 m užité kolejnice S49; užité pražce SB6</t>
  </si>
  <si>
    <t>5911629040</t>
  </si>
  <si>
    <t>Montáž jednoduché výhybky na úložišti dřevěné pražce soustavy S49</t>
  </si>
  <si>
    <t>64,80"v.č. 1;</t>
  </si>
  <si>
    <t>49,85"v.č. 2;</t>
  </si>
  <si>
    <t>49,85"v.č. 3;</t>
  </si>
  <si>
    <t>37,84"v.č. 4;</t>
  </si>
  <si>
    <t>49,85"v.č. 5;</t>
  </si>
  <si>
    <t>5906090021</t>
  </si>
  <si>
    <t>Výměna hmoždinky pražec vystrojený betonový nebo dřevěný upevnění se čtyřmi vrtulemi</t>
  </si>
  <si>
    <t>úl.pl.</t>
  </si>
  <si>
    <t>150*2"dle PD;</t>
  </si>
  <si>
    <t>5908063010</t>
  </si>
  <si>
    <t>Oprava rozchodu koleje otočením podkladnice</t>
  </si>
  <si>
    <t>83"ZAOKR.NAHORU(17*1,64;1)*2+ZAOKR.NAHORU(16*1,64;1)=83 úl.pl.;rozšíření rozchodu na betonových pražcích SB 8 v k.č. 2 km 82,0117-82,0550</t>
  </si>
  <si>
    <t>5908063050</t>
  </si>
  <si>
    <t>Oprava rozchodu koleje vložením klínové podložky</t>
  </si>
  <si>
    <t>127"ZAOKR.NAHORU(33*1,64;1)*2+ZAOKR.NAHORU(10*1,64;1)=127 úl.pl.; rozšíření rozchodu na betonových pražcích SB 6 v k.č. 8  km 82,1827-82,300</t>
  </si>
  <si>
    <t>5906120010</t>
  </si>
  <si>
    <t>Zkrácení dřevěného pražce odřezáním</t>
  </si>
  <si>
    <t>6+4+4+2+4+4+4+4+4</t>
  </si>
  <si>
    <t>5905050015</t>
  </si>
  <si>
    <t>Souvislá výměna KL se snesením KR koleje pražce dřevěné</t>
  </si>
  <si>
    <t>(5,5+5,5+4,4+10,2+5,5+5,5+6+8)/1000</t>
  </si>
  <si>
    <t>(9,8+4,2)/1000</t>
  </si>
  <si>
    <t>5905050055</t>
  </si>
  <si>
    <t>Souvislá výměna KL se snesením KR koleje pražce betonové</t>
  </si>
  <si>
    <t>0,0433+0,1041+0,019</t>
  </si>
  <si>
    <t>0,0973+0,1173</t>
  </si>
  <si>
    <t xml:space="preserve">(7,3+21,3+10)/1000"v k.č. 1, v místech kde se nečistí;  </t>
  </si>
  <si>
    <t>5905050210</t>
  </si>
  <si>
    <t>Souvislá výměna KL se snesením KR výhybky pražce dřevěné</t>
  </si>
  <si>
    <t>62,4+49,85+49,85+37,84+49,85+2,4</t>
  </si>
  <si>
    <t>5905085045</t>
  </si>
  <si>
    <t>Souvislé čištění KL strojně koleje pražce betonové</t>
  </si>
  <si>
    <t>0,4896"k.č. 1 km 81,5754-81,920; km 82,000-82,145;    0,3446+0,145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</si>
  <si>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</si>
  <si>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</si>
  <si>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Poznámka k položce:_x000D_
Měrnou jednotkou je t přepravovaného materiálu.</t>
  </si>
  <si>
    <t>0,4896*1000*2,11*0,3*1,808</t>
  </si>
  <si>
    <t>5905020020</t>
  </si>
  <si>
    <t>Oprava stezky strojně s odstraněním drnu a nánosu přes 10 cm do 20 cm</t>
  </si>
  <si>
    <t>m2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</si>
  <si>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</si>
  <si>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</si>
  <si>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5999015010</t>
  </si>
  <si>
    <t>Vložení konstrukcí nebo dílů hmotnosti do 10 t</t>
  </si>
  <si>
    <t>(23,8+18,2+18,2+14+18,2)+0,0506*309+0,0116*315+0,5282*624+0,1474*585+0,01966*591+0,2146*554</t>
  </si>
  <si>
    <t>5905105030</t>
  </si>
  <si>
    <t>Doplnění KL kamenivem souvisle strojně v koleji</t>
  </si>
  <si>
    <t>m3</t>
  </si>
  <si>
    <t>0,4896*1000*2,11*0,3</t>
  </si>
  <si>
    <t>5905110020</t>
  </si>
  <si>
    <t>Snížení KL pod patou kolejnice ve výhybce</t>
  </si>
  <si>
    <t>(62,4+49,85+49,85+37,84+49,85)/2</t>
  </si>
  <si>
    <t>5907010035</t>
  </si>
  <si>
    <t>Výměna LISŮ tvar S49, T, 49E1</t>
  </si>
  <si>
    <t>(4+6)*3,6</t>
  </si>
  <si>
    <t>5910020030</t>
  </si>
  <si>
    <t>Svařování kolejnic termitem plný předehřev standardní spára svar sériový tv. S49</t>
  </si>
  <si>
    <t>svar</t>
  </si>
  <si>
    <t>5910040310</t>
  </si>
  <si>
    <t>Umožnění volné dilatace kolejnice demontáž upevňovadel s osazením kluzných podložek rozdělení pražců "c"</t>
  </si>
  <si>
    <t>Poznámka k položce:_x000D_
Metr kolejnice=m</t>
  </si>
  <si>
    <t>(214,6+2*60)*2</t>
  </si>
  <si>
    <t>5910040410</t>
  </si>
  <si>
    <t>Umožnění volné dilatace kolejnice montáž upevňovadel s odstraněním kluzných podložek rozdělení pražců "c"</t>
  </si>
  <si>
    <t>5910040320</t>
  </si>
  <si>
    <t>Umožnění volné dilatace kolejnice demontáž upevňovadel s osazením kluzných podložek rozdělení pražců "d"</t>
  </si>
  <si>
    <t>1254761739</t>
  </si>
  <si>
    <t>(50,6+166,4+3*60)*2</t>
  </si>
  <si>
    <t>5910040420</t>
  </si>
  <si>
    <t>Umožnění volné dilatace kolejnice montáž upevňovadel s odstraněním kluzných podložek rozdělení pražců "d"</t>
  </si>
  <si>
    <t>5910040330</t>
  </si>
  <si>
    <t>Umožnění volné dilatace kolejnice demontáž upevňovadel s osazením kluzných podložek rozdělení pražců "u"</t>
  </si>
  <si>
    <t>914952346</t>
  </si>
  <si>
    <t>(11,6+528,2+60)*2</t>
  </si>
  <si>
    <t>92</t>
  </si>
  <si>
    <t>5910050010</t>
  </si>
  <si>
    <t>Umožnění volné dilatace dílů výhybek demontáž upevňovadel výhybka I. generace</t>
  </si>
  <si>
    <t>94</t>
  </si>
  <si>
    <t>64,8+49,85+49,85+37,84+49,85</t>
  </si>
  <si>
    <t>5910050110</t>
  </si>
  <si>
    <t>Umožnění volné dilatace dílů výhybek montáž upevňovadel výhybka I. generace</t>
  </si>
  <si>
    <t>5910090060</t>
  </si>
  <si>
    <t>Navaření srdcovky jednoduché montované z kolejnic úhel odbočení 5°-7,9° (1:7,5 až 1:9) hloubky přes 10 do 20 mm</t>
  </si>
  <si>
    <t>Poznámka k položce:_x000D_
Srdcovka=kus</t>
  </si>
  <si>
    <t>5910070010</t>
  </si>
  <si>
    <t>Základní reprofilace kolejnicových profilů výhybky - broušení, frézování a hoblování</t>
  </si>
  <si>
    <t>5911305020</t>
  </si>
  <si>
    <t>Oprava a seřízení výměnové části výhybky jednoduché s hákovým závěrem pérové jazyky jednozávěrové soustavy S49</t>
  </si>
  <si>
    <t>102</t>
  </si>
  <si>
    <t>Poznámka k položce:_x000D_
Výměnová část=kus</t>
  </si>
  <si>
    <t>5907055020</t>
  </si>
  <si>
    <t>Vrtání kolejnic otvor o průměru přes 10 do 23 mm</t>
  </si>
  <si>
    <t>104</t>
  </si>
  <si>
    <t>Poznámka k položce:_x000D_
Vrt=kus</t>
  </si>
  <si>
    <t>5*10</t>
  </si>
  <si>
    <t>7594105292</t>
  </si>
  <si>
    <t>Montáž lanového propojení výměnového na dřevěné pražce do 1,2 m</t>
  </si>
  <si>
    <t>106</t>
  </si>
  <si>
    <t>5*5</t>
  </si>
  <si>
    <t>5910131030</t>
  </si>
  <si>
    <t>Montáž zádržné opěrky na jazyk i opornici</t>
  </si>
  <si>
    <t>108</t>
  </si>
  <si>
    <t>5*2</t>
  </si>
  <si>
    <t>5911005210</t>
  </si>
  <si>
    <t>Válečková stolička jazyka nadzvedávací montáž s upevněním na patu kolejnice</t>
  </si>
  <si>
    <t>110</t>
  </si>
  <si>
    <t>5*4</t>
  </si>
  <si>
    <t>5906010010</t>
  </si>
  <si>
    <t>Ruční výměna pražce v KL zapuštěném pražec dřevěný příčný nevystrojený</t>
  </si>
  <si>
    <t>112</t>
  </si>
  <si>
    <t>Poznámka k položce:_x000D_
Pražec=kus</t>
  </si>
  <si>
    <t>2" dle PD, pod výkolejkou 2 ks</t>
  </si>
  <si>
    <t>5913400010</t>
  </si>
  <si>
    <t>Nátěr označení závaží výhybky</t>
  </si>
  <si>
    <t>114</t>
  </si>
  <si>
    <t>5912007010</t>
  </si>
  <si>
    <t>Výměna návěstidla námezníku</t>
  </si>
  <si>
    <t>116</t>
  </si>
  <si>
    <t>5962104005</t>
  </si>
  <si>
    <t>Hranice námezník betonový vč. Nátěru</t>
  </si>
  <si>
    <t>-2021262250</t>
  </si>
  <si>
    <t>5910136010</t>
  </si>
  <si>
    <t>Montáž pražcové kotvy v koleji</t>
  </si>
  <si>
    <t>118</t>
  </si>
  <si>
    <t>205"k.č. 1  km 81,584-81,901;  81,990-82,060  - 175+30=205 ks</t>
  </si>
  <si>
    <t>4"k.č. 2 kotvy na dřevěných pražcích za výh. č. 2  na každém pražci  - 4 ks</t>
  </si>
  <si>
    <t>4"k.č. 4 kotvy na dřevěných pražcích za výh. č. 2  na každém pražci  - 4 ks</t>
  </si>
  <si>
    <t>36"k.č. 2  km na betonových pražcích  82,009-82,061;  - 3+2+31=36 ks</t>
  </si>
  <si>
    <t>2"k.č. 4  km na betonových pražcích  82,010-82,028;  - 2 ks</t>
  </si>
  <si>
    <t>5910136020</t>
  </si>
  <si>
    <t>Montáž pražcové kotvy ve výhybce</t>
  </si>
  <si>
    <t>120</t>
  </si>
  <si>
    <t>10"kotvy ve výměnové části v.č. 1 na každém 3. pražci  - 10 ks</t>
  </si>
  <si>
    <t>7"kotvy ve výměnové části v.č. 2 na každém 3. pražci  - 7 ks</t>
  </si>
  <si>
    <t>5909031020</t>
  </si>
  <si>
    <t>Úprava GPK koleje směrové a výškové uspořádání pražce betonové</t>
  </si>
  <si>
    <t>122</t>
  </si>
  <si>
    <t>Poznámka k položce:_x000D_
Kilometr koleje=km</t>
  </si>
  <si>
    <t>49</t>
  </si>
  <si>
    <t>5909041010</t>
  </si>
  <si>
    <t>Úprava GPK výhybky směrové a výškové uspořádání pražce dřevěné nebo ocelové</t>
  </si>
  <si>
    <t>124</t>
  </si>
  <si>
    <t>Poznámka k položce:_x000D_
Rozvinutá délka výhybky</t>
  </si>
  <si>
    <t>5909030010</t>
  </si>
  <si>
    <t>Následná úprava GPK koleje směrové a výškové uspořádání pražce dřevěné nebo ocelové</t>
  </si>
  <si>
    <t>126</t>
  </si>
  <si>
    <t>0,0116+0,0506</t>
  </si>
  <si>
    <t>51</t>
  </si>
  <si>
    <t>5909030020</t>
  </si>
  <si>
    <t>Následná úprava GPK koleje směrové a výškové uspořádání pražce betonové</t>
  </si>
  <si>
    <t>128</t>
  </si>
  <si>
    <t>0,1664+0,5282+0,2146</t>
  </si>
  <si>
    <t>5909040010</t>
  </si>
  <si>
    <t>Následná úprava GPK výhybky směrové a výškové uspořádání pražce dřevěné nebo ocelové</t>
  </si>
  <si>
    <t>130</t>
  </si>
  <si>
    <t>53</t>
  </si>
  <si>
    <t>5912030040</t>
  </si>
  <si>
    <t>Demontáž návěstidla včetně sloupku a patky rychlostníku</t>
  </si>
  <si>
    <t>132</t>
  </si>
  <si>
    <t>Poznámka k položce:_x000D_
Návěstidlo+sloupek+patka=kus</t>
  </si>
  <si>
    <t>5912050110</t>
  </si>
  <si>
    <t>Staničení demontáž kilometrovníku</t>
  </si>
  <si>
    <t>134</t>
  </si>
  <si>
    <t>Poznámka k položce:_x000D_
Díl=kus</t>
  </si>
  <si>
    <t>55</t>
  </si>
  <si>
    <t>5912050120</t>
  </si>
  <si>
    <t>Staničení demontáž hektometrovníku</t>
  </si>
  <si>
    <t>136</t>
  </si>
  <si>
    <t>5912050210</t>
  </si>
  <si>
    <t>Staničení montáž kilometrovníku</t>
  </si>
  <si>
    <t>138</t>
  </si>
  <si>
    <t>57</t>
  </si>
  <si>
    <t>5912050220</t>
  </si>
  <si>
    <t>Staničení montáž hektometrovníku</t>
  </si>
  <si>
    <t>140</t>
  </si>
  <si>
    <t>9902900100</t>
  </si>
  <si>
    <t>Naložení sypanin, drobného kusového materiálu, suti</t>
  </si>
  <si>
    <t>142</t>
  </si>
  <si>
    <t>59</t>
  </si>
  <si>
    <t>9909000100</t>
  </si>
  <si>
    <t>Poplatek za uložení suti nebo hmot na oficiální skládku</t>
  </si>
  <si>
    <t>144</t>
  </si>
  <si>
    <t>uložení suti na skládku</t>
  </si>
  <si>
    <t>560,330+3104,482</t>
  </si>
  <si>
    <t>9902900200</t>
  </si>
  <si>
    <t>Naložení objemnějšího kusového materiálu, vybouraných hmot</t>
  </si>
  <si>
    <t>146</t>
  </si>
  <si>
    <t>"uložení dřev.pražců a plast.součástí na skládku</t>
  </si>
  <si>
    <t>2*6,9*0,9+6,1*0,9+(493+196)*1,52*0,08 "pražce</t>
  </si>
  <si>
    <t>3*0,06+1755*0,000125 "plast součásti</t>
  </si>
  <si>
    <t>61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</si>
  <si>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</si>
  <si>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</si>
  <si>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148</t>
  </si>
  <si>
    <t>5*0,056"přeprava nových námezníků</t>
  </si>
  <si>
    <t>9909000300</t>
  </si>
  <si>
    <t>Poplatek za likvidaci dřevěných kolejnicových podpor</t>
  </si>
  <si>
    <t>150</t>
  </si>
  <si>
    <t>2*6,9*0,9+6,1*0,9+(493+196)*1,52*0,08</t>
  </si>
  <si>
    <t>63</t>
  </si>
  <si>
    <t>9909000400</t>
  </si>
  <si>
    <t>Poplatek za likvidaci plastových součástí</t>
  </si>
  <si>
    <t>152</t>
  </si>
  <si>
    <t>3*0,06+1755*0,000125</t>
  </si>
  <si>
    <t>5914015010</t>
  </si>
  <si>
    <t>Čištění odvodňovacích zařízení ručně příkop zpevněný</t>
  </si>
  <si>
    <t>154</t>
  </si>
  <si>
    <t>25"dle PD; km 81,910-82,010; 25 m3</t>
  </si>
  <si>
    <t>65</t>
  </si>
  <si>
    <t>5915010020</t>
  </si>
  <si>
    <t>Těžení zeminy nebo horniny železničního spodku v hornině třídy těžitelnosti I skupiny 2</t>
  </si>
  <si>
    <t>156</t>
  </si>
  <si>
    <t>337,3995+239,32</t>
  </si>
  <si>
    <t>158</t>
  </si>
  <si>
    <t>25*1,5+576,72*1,5"doprava na skládku</t>
  </si>
  <si>
    <t>67</t>
  </si>
  <si>
    <t>160</t>
  </si>
  <si>
    <t>25*1,5+576,72*1,5"uložení suti na skládku</t>
  </si>
  <si>
    <t>5912065210R</t>
  </si>
  <si>
    <t>Montáž zajišťovací značky všech typů a konstrukcí bez rozlišení</t>
  </si>
  <si>
    <t>166</t>
  </si>
  <si>
    <t>Poznámka k položce:_x000D_
Značka=kus</t>
  </si>
  <si>
    <t>69</t>
  </si>
  <si>
    <t>13021017R</t>
  </si>
  <si>
    <t>tyč ocelová kruhová žebírková DIN 488 jakost B500B (10 505) výztuž do betonu D 20mm</t>
  </si>
  <si>
    <t>256</t>
  </si>
  <si>
    <t>-564561978</t>
  </si>
  <si>
    <t>Roxory d=20 mm, dl. 1,5 m, pto ZZ</t>
  </si>
  <si>
    <t>0,004*17</t>
  </si>
  <si>
    <t>5964161005</t>
  </si>
  <si>
    <t>Beton lehce zhutnitelný C 16/20;X0 F5 2 200 2 662</t>
  </si>
  <si>
    <t>-1421169310</t>
  </si>
  <si>
    <t>beton pro výplň KG trubek na ZZ</t>
  </si>
  <si>
    <t>0,08*17</t>
  </si>
  <si>
    <t>71</t>
  </si>
  <si>
    <t>28611141R</t>
  </si>
  <si>
    <t>trubka kanalizační PVC DN 250x2000mm SN4</t>
  </si>
  <si>
    <t>16835067</t>
  </si>
  <si>
    <t>KG tubka pro ZZ</t>
  </si>
  <si>
    <t>7"0,330*17*1,1</t>
  </si>
  <si>
    <t>5962119020</t>
  </si>
  <si>
    <t>Zajištění PPK štítek konzolové a hřebové značky</t>
  </si>
  <si>
    <t>170</t>
  </si>
  <si>
    <t>73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</si>
  <si>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</si>
  <si>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</si>
  <si>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-1341539708</t>
  </si>
  <si>
    <t>1"přeprava materiálu pro zřízení zajišťovacích značek</t>
  </si>
  <si>
    <t>5955101000</t>
  </si>
  <si>
    <t>Kamenivo drcené štěrk frakce 31,5/63 třídy BI</t>
  </si>
  <si>
    <t>174</t>
  </si>
  <si>
    <t>1305,284*1,8+320,056*1,8</t>
  </si>
  <si>
    <t>75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</si>
  <si>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</si>
  <si>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</si>
  <si>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178</t>
  </si>
  <si>
    <t>5956116005</t>
  </si>
  <si>
    <t>Pražce dřevěné výhybkové dub skupina 4 150x260</t>
  </si>
  <si>
    <t>180</t>
  </si>
  <si>
    <t>77</t>
  </si>
  <si>
    <t>5956101000</t>
  </si>
  <si>
    <t>Pražec dřevěný příčný nevystrojený dub 2600x260x160 mm</t>
  </si>
  <si>
    <t>182</t>
  </si>
  <si>
    <t>47+2</t>
  </si>
  <si>
    <t>Kalkulace.1</t>
  </si>
  <si>
    <t>Pražec betonový příčný vystrojený B70 W-49 včetně kompletů</t>
  </si>
  <si>
    <t>-626340691</t>
  </si>
  <si>
    <t>882"dle PD;</t>
  </si>
  <si>
    <t>79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</si>
  <si>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</si>
  <si>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</si>
  <si>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184</t>
  </si>
  <si>
    <t>49,359 "přeprava dřev.pražců z Framit Březnice</t>
  </si>
  <si>
    <t>882*0,327 "přeprava nových bet. pražců B70 W-49</t>
  </si>
  <si>
    <t>5961145050</t>
  </si>
  <si>
    <t>Výhybka jednoduchá kompletní ocelové součásti JS49 1: 9-300 pravá</t>
  </si>
  <si>
    <t>186</t>
  </si>
  <si>
    <t>81</t>
  </si>
  <si>
    <t>5961145080</t>
  </si>
  <si>
    <t>Výhybka jednoduchá kompletní ocelové součásti JS49 1: 12-500 pravá</t>
  </si>
  <si>
    <t>188</t>
  </si>
  <si>
    <t>9902401100</t>
  </si>
  <si>
    <t>Doprava jednosměrná (např. nakupovaného materiálu) mechanizací o nosnosti přes 3,5 t objemnějšího kusového materiálu (prefabrikátů, stožárů, výhybek, rozvaděčů, vybouraných hmot atd.) do 300 km</t>
  </si>
  <si>
    <t>190</t>
  </si>
  <si>
    <t>26,140"přeprava výhybek č. 1 a  z DT Nové Město nad Váhom,    14,74+11,4=26,14 t</t>
  </si>
  <si>
    <t>83</t>
  </si>
  <si>
    <t>5961148115</t>
  </si>
  <si>
    <t>Srdcovka prodloužená JS49 1:7,5-190 levá o 1200 mm</t>
  </si>
  <si>
    <t>192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</si>
  <si>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</si>
  <si>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</si>
  <si>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194</t>
  </si>
  <si>
    <t>0,966"přeprava srdcovky z DT Prostějov   0,966 t</t>
  </si>
  <si>
    <t>85</t>
  </si>
  <si>
    <t>5958140000</t>
  </si>
  <si>
    <t>Podkladnice žebrová tv. S4</t>
  </si>
  <si>
    <t>196</t>
  </si>
  <si>
    <t>5958140005</t>
  </si>
  <si>
    <t>Podkladnice žebrová tv. S4pl</t>
  </si>
  <si>
    <t>198</t>
  </si>
  <si>
    <t>87</t>
  </si>
  <si>
    <t>5958134075</t>
  </si>
  <si>
    <t>Součásti upevňovací vrtule R1(145)</t>
  </si>
  <si>
    <t>200</t>
  </si>
  <si>
    <t>5958134080</t>
  </si>
  <si>
    <t>Součásti upevňovací vrtule R2 (160)</t>
  </si>
  <si>
    <t>202</t>
  </si>
  <si>
    <t>89</t>
  </si>
  <si>
    <t>5958134040</t>
  </si>
  <si>
    <t>Součásti upevňovací kroužek pružný dvojitý Fe 6</t>
  </si>
  <si>
    <t>204</t>
  </si>
  <si>
    <t>90</t>
  </si>
  <si>
    <t>5958128010</t>
  </si>
  <si>
    <t>Komplety ŽS 4 (šroub RS 1, matice M 24, podložka Fe6, svěrka ŽS4)</t>
  </si>
  <si>
    <t>206</t>
  </si>
  <si>
    <t>91</t>
  </si>
  <si>
    <t>5958158005</t>
  </si>
  <si>
    <t>Podložka pryžová pod patu kolejnice S49  183/126/6</t>
  </si>
  <si>
    <t>208</t>
  </si>
  <si>
    <t>5958158070</t>
  </si>
  <si>
    <t>Podložka polyetylenová pod podkladnici 380/160/2 (S4, R4)</t>
  </si>
  <si>
    <t>210</t>
  </si>
  <si>
    <t>93</t>
  </si>
  <si>
    <t>5958173000</t>
  </si>
  <si>
    <t>Polyetylenové pásy v kotoučích</t>
  </si>
  <si>
    <t>212</t>
  </si>
  <si>
    <t>5961170060</t>
  </si>
  <si>
    <t>Zádržná opěrka proti putování (komplet pro jazky i opornici) S49 R190 pro jazyk ohnutý</t>
  </si>
  <si>
    <t>214</t>
  </si>
  <si>
    <t>95</t>
  </si>
  <si>
    <t>5961170070</t>
  </si>
  <si>
    <t>Zádržná opěrka proti putování (komplet pro jazky i opornici) S49 R300 pro jazyk ohnutý i přímý</t>
  </si>
  <si>
    <t>216</t>
  </si>
  <si>
    <t>5961170080</t>
  </si>
  <si>
    <t>Zádržná opěrka proti putování (komplet pro jazky i opornici) S49 R500 pro jazyk ohnutý i přímý</t>
  </si>
  <si>
    <t>218</t>
  </si>
  <si>
    <t>97</t>
  </si>
  <si>
    <t>5961178010</t>
  </si>
  <si>
    <t>Zařízení pro snížení přestavného odporu výhybky Válečkové stoličky 1 - základní</t>
  </si>
  <si>
    <t>220</t>
  </si>
  <si>
    <t>5961178020</t>
  </si>
  <si>
    <t>Zařízení pro snížení přestavného odporu výhybky Válečkové stoličky - posilovací</t>
  </si>
  <si>
    <t>222</t>
  </si>
  <si>
    <t>99</t>
  </si>
  <si>
    <t>5957131010</t>
  </si>
  <si>
    <t>Lepený izolovaný styk tv. S49 délky 3,60 m</t>
  </si>
  <si>
    <t>224</t>
  </si>
  <si>
    <t>117</t>
  </si>
  <si>
    <t>5957131030</t>
  </si>
  <si>
    <t>Lepený izolovaný styk tv. S49 délky 4,00 m</t>
  </si>
  <si>
    <t>-1207530036</t>
  </si>
  <si>
    <t>5957137010</t>
  </si>
  <si>
    <t>Lepený izolovaný styk tv. S49 z kolejnic vyšší jakosti délky 3,60 m</t>
  </si>
  <si>
    <t>226</t>
  </si>
  <si>
    <t>101</t>
  </si>
  <si>
    <t>5960101000</t>
  </si>
  <si>
    <t>Pražcové kotvy TDHB pro pražec betonový B 91</t>
  </si>
  <si>
    <t>228</t>
  </si>
  <si>
    <t>5960101005</t>
  </si>
  <si>
    <t>Pražcové kotvy TDHB pro pražec betonový SB 8</t>
  </si>
  <si>
    <t>230</t>
  </si>
  <si>
    <t>103</t>
  </si>
  <si>
    <t>5960101010</t>
  </si>
  <si>
    <t>Pražcové kotvy TDHB pro pražec betonový SB 6</t>
  </si>
  <si>
    <t>232</t>
  </si>
  <si>
    <t>5960101040</t>
  </si>
  <si>
    <t>Pražcové kotvy TDHB pro pražec dřevěný</t>
  </si>
  <si>
    <t>234</t>
  </si>
  <si>
    <t>105</t>
  </si>
  <si>
    <t>Kalkulace</t>
  </si>
  <si>
    <t>Barva na obnovu nátěrů</t>
  </si>
  <si>
    <t>kg</t>
  </si>
  <si>
    <t>236</t>
  </si>
  <si>
    <t>5958179010</t>
  </si>
  <si>
    <t>Hmoždinka excentrická plnoprofilová regenerační vložka</t>
  </si>
  <si>
    <t>238</t>
  </si>
  <si>
    <t>107</t>
  </si>
  <si>
    <t>5964133005</t>
  </si>
  <si>
    <t>Geotextilie separační</t>
  </si>
  <si>
    <t>240</t>
  </si>
  <si>
    <t>7594110925</t>
  </si>
  <si>
    <t>Lanové propojení s kolíkovým ukončením LLI 2xFe20/120 M16 norma 708549007 (HM0404223990733)</t>
  </si>
  <si>
    <t>242</t>
  </si>
  <si>
    <t>246</t>
  </si>
  <si>
    <t>8,9"přeprava ocelových součástí výhybek č. 4 žst. Nové Město nad Metují</t>
  </si>
  <si>
    <t>11,4"přeprava ocelových součástí výhybek č. 5  žst. Meziměstí -  11,4 t</t>
  </si>
  <si>
    <t>40,236"kolejnic užitých S49  (870-56)*0,04943</t>
  </si>
  <si>
    <t>58,4"pražců betonových SB 8 užitých   - 200*0,292=58,4 t</t>
  </si>
  <si>
    <t>116,216"pražců betonových SB 8 užitých   - 398*0,292=116,216 t</t>
  </si>
  <si>
    <t>111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</si>
  <si>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</si>
  <si>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</si>
  <si>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248</t>
  </si>
  <si>
    <t>8,9"přeprava ocelových součástí výhybky č. 4 žst. Nové Město nad Metují</t>
  </si>
  <si>
    <t>113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</si>
  <si>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</si>
  <si>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</si>
  <si>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252</t>
  </si>
  <si>
    <t>200*0,320"přeprava pražců SB 6 z žst. Meziměstí</t>
  </si>
  <si>
    <t>11,4"přeprava ocelových součástí výhybky č. 5  žst. Meziměstí -  11,4 t</t>
  </si>
  <si>
    <t>115</t>
  </si>
  <si>
    <t>14,4"přeprava kompletů, pryžových podložek, kotev, barvy, geotextilie, lanového propojení, LIS, vál. stoliček, podkladnic, kompletů, opěrek,viz výše</t>
  </si>
  <si>
    <t>ON 1 - NEOCEŇOVAT - Materiál dodávaný objednatelem 1</t>
  </si>
  <si>
    <t>01 - Nebude dopraven na místo stavby - přepraví zhotovitel</t>
  </si>
  <si>
    <t>02 - Bude dopraven na místo stavby - přepraví objednatel</t>
  </si>
  <si>
    <t>01</t>
  </si>
  <si>
    <t>Nebude dopraven na místo stavby - přepraví zhotovitel</t>
  </si>
  <si>
    <t>5951240055</t>
  </si>
  <si>
    <t>Výhybka jednoduchá užitá kompletní ocelové součásti JS49 1: 9-300 levá  - NEOCEŇOVAT</t>
  </si>
  <si>
    <t>Poznámka k položce:_x000D_
 - NEOCEŇOVAT</t>
  </si>
  <si>
    <t>1"uložena v žst. Meziměstí</t>
  </si>
  <si>
    <t>5951240025</t>
  </si>
  <si>
    <t>Výhybka jednoduchá užitá kompletní ocelové součásti JS49 1:7,5-190 levá  - NEOCEŇOVAT</t>
  </si>
  <si>
    <t>1"uložena v žst. Nové Město nad Metují</t>
  </si>
  <si>
    <t>5957201010</t>
  </si>
  <si>
    <t>Kolejnice užité tv. S49 - NEOCEŇOVAT</t>
  </si>
  <si>
    <t>5956213040</t>
  </si>
  <si>
    <t>Pražec betonový příčný vystrojený  užitý SB6 - NEOCEŇOVAT</t>
  </si>
  <si>
    <t>1306697627</t>
  </si>
  <si>
    <t>200 "složeny v žst. Meziměstí</t>
  </si>
  <si>
    <t>02</t>
  </si>
  <si>
    <t>Bude dopraven na místo stavby - přepraví objednatel</t>
  </si>
  <si>
    <t>5956213065</t>
  </si>
  <si>
    <t>Pražec betonový příčný vystrojený  užitý tv. SB 8 P - NEOCEŇOVAT</t>
  </si>
  <si>
    <t>398"uloženy v žst. Teplice nad Metují</t>
  </si>
  <si>
    <t>5951240050</t>
  </si>
  <si>
    <t>Výhybka jednoduchá užitá kompletní ocelové součásti JS49 1: 9-300 pravá - stávající - NEOCEŇOVAT</t>
  </si>
  <si>
    <t>5957110040</t>
  </si>
  <si>
    <t>Kolejnice tv. 49 E 1, třídy R350HT - NEOCEŇOVAT</t>
  </si>
  <si>
    <t>Rámcová dohoda SŽ 2021 - 2024</t>
  </si>
  <si>
    <t>5957110030</t>
  </si>
  <si>
    <t>Kolejnice tv. 49 E 1, třídy R260 - NEOCEŇOVAT</t>
  </si>
  <si>
    <t>5961149020</t>
  </si>
  <si>
    <t>Přídržnice Kn60 výhybky jednoduché JS49 1:7,5-190  3400 mm přímá pravá - NEOCEŇOVAT</t>
  </si>
  <si>
    <t>5961149035</t>
  </si>
  <si>
    <t>Přídržnice Kn60 výhybky jednoduché JS49 1:7,5-190 3400 mm ohnutá levá - NEOCEŇOVAT</t>
  </si>
  <si>
    <t>5961149045</t>
  </si>
  <si>
    <t>Přídržnice Kn60 výhybky jednoduché JS49 1:9-300  4500 mm přímá - NEOCEŇOVAT</t>
  </si>
  <si>
    <t>5961149050</t>
  </si>
  <si>
    <t>Přídržnice Kn60 výhybky jednoduché JS49 1:9-300  4500 mm ohnutá - NEOCEŇOVAT</t>
  </si>
  <si>
    <t>D2 - Oprava koleje v km 80,455 - 81,583</t>
  </si>
  <si>
    <t>SO 10-01 - Železniční svršek km 84,455 - 81,582</t>
  </si>
  <si>
    <t>HSV - Práce a dodávky HSV</t>
  </si>
  <si>
    <t xml:space="preserve">    ODPAD - Likvidace odpadů</t>
  </si>
  <si>
    <t xml:space="preserve">    ODPAD 1.1 - Zemina</t>
  </si>
  <si>
    <t xml:space="preserve">    ODPAD 1.2 - Nekontaminovaný materiál kolejového lože</t>
  </si>
  <si>
    <t xml:space="preserve">    ODPAD 2.1 - Beton - suť</t>
  </si>
  <si>
    <t xml:space="preserve">    ODPAD 2.2 - Beton - prefabrikáty</t>
  </si>
  <si>
    <t xml:space="preserve">    ODPAD 3.1 - PE a pryž. podložky</t>
  </si>
  <si>
    <t xml:space="preserve">    ODPAD 4.1 - Dřevěné pražce</t>
  </si>
  <si>
    <t xml:space="preserve">    5 - Komunikace pozemní</t>
  </si>
  <si>
    <t xml:space="preserve">    OST - Ostatní</t>
  </si>
  <si>
    <t>HSV</t>
  </si>
  <si>
    <t>Práce a dodávky HSV</t>
  </si>
  <si>
    <t>ODPAD</t>
  </si>
  <si>
    <t>Likvidace odpadů</t>
  </si>
  <si>
    <t>ODPAD 1.1</t>
  </si>
  <si>
    <t>Zemina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</si>
  <si>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</si>
  <si>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</si>
  <si>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656,25*1,8"odvoz mat. banketových stezek na likvidaci</t>
  </si>
  <si>
    <t>656,25*1,8"mat. banketových stezek na likvidaci</t>
  </si>
  <si>
    <t>656,25*1,8"mat. banketových stezek</t>
  </si>
  <si>
    <t>ODPAD 1.2</t>
  </si>
  <si>
    <t>Nekontaminovaný materiál kolejového lože</t>
  </si>
  <si>
    <t>1187,5*1,8" viz příloha rozp. - pol. 2</t>
  </si>
  <si>
    <t>343,12*1,8" odpad ze SČ na skládku - viz příloha rozp. - pol. 7.2</t>
  </si>
  <si>
    <t xml:space="preserve">(-217-124-128)*1,8"odečet zásypu nástupišť" </t>
  </si>
  <si>
    <t>9909000110</t>
  </si>
  <si>
    <t>Poplatek za uložení výzisku ze štěrkového lože nekontaminovaného</t>
  </si>
  <si>
    <t>ODPAD 2.1</t>
  </si>
  <si>
    <t>Beton - suť</t>
  </si>
  <si>
    <t>4,5*2,5"beton - viz. příloha rozp. - pol. 1.2</t>
  </si>
  <si>
    <t>4,5*2,5" viz. příloha rozp. - pol. 1.2</t>
  </si>
  <si>
    <t>9909000600</t>
  </si>
  <si>
    <t>Poplatek za recyklaci odpadu (asfaltové směsi, kusový beton)</t>
  </si>
  <si>
    <t>ODPAD 2.2</t>
  </si>
  <si>
    <t>Beton - prefabrikáty</t>
  </si>
  <si>
    <t>20*0,1"zaj. značky - viz příloha rozp. - pol. 1.3</t>
  </si>
  <si>
    <t>1417*0,265"likvidace pražců - viz příloha pol. 3.2</t>
  </si>
  <si>
    <t>9909000500</t>
  </si>
  <si>
    <t>Poplatek uložení odpadu betonových prefabrikátů</t>
  </si>
  <si>
    <t>ODPAD 3.1</t>
  </si>
  <si>
    <t>PE a pryž. podložky</t>
  </si>
  <si>
    <t>(1417+82)*2*0,00018"viz příloha rozp. - pol. 3</t>
  </si>
  <si>
    <t>ODPAD 4.1</t>
  </si>
  <si>
    <t>Dřevěné pražce</t>
  </si>
  <si>
    <t>DŘEV. pražce k likvidaci - viz příloha rozp. - pol. 5.2</t>
  </si>
  <si>
    <t>82*(0,08)</t>
  </si>
  <si>
    <t>Komunikace pozemní</t>
  </si>
  <si>
    <t xml:space="preserve">457,5/1000"viz  příloha rozp. - pol. 7.2 </t>
  </si>
  <si>
    <t>doplnění</t>
  </si>
  <si>
    <t>865,94"viz příloha rozp. - pol. 9.2</t>
  </si>
  <si>
    <t>5905115010</t>
  </si>
  <si>
    <t>Příplatek za úpravu nadvýšení KL v oblouku o malém poloměru</t>
  </si>
  <si>
    <t>791,4"viz příloha rozp. - pol. 9.2</t>
  </si>
  <si>
    <t>5906105010</t>
  </si>
  <si>
    <t>Demontáž pražce dřevěný</t>
  </si>
  <si>
    <t>5906105020</t>
  </si>
  <si>
    <t>Demontáž pražce betonový</t>
  </si>
  <si>
    <t>1417"viz příloha - pol.3</t>
  </si>
  <si>
    <t>5907025016</t>
  </si>
  <si>
    <t>Výměna kolejnicových pásů stávající upevnění tvar S49, T, 49E1</t>
  </si>
  <si>
    <t>1865"viz příloha rozpočtu - pol. 5</t>
  </si>
  <si>
    <t>475/1000"viz příloha rozp. - pol. 2.1 + 7.1 + {9.2}</t>
  </si>
  <si>
    <t>5908010130</t>
  </si>
  <si>
    <t>Zřízení kolejnicového styku s rozřezem a vrtáním - 4 otvory tv. S49</t>
  </si>
  <si>
    <t>styk</t>
  </si>
  <si>
    <t>2"viz příloha - pol. 6</t>
  </si>
  <si>
    <t>5958101005</t>
  </si>
  <si>
    <t>Součásti spojovací kolejnicové spojky tv. S 730 mm</t>
  </si>
  <si>
    <t>2*2"viz příloha - pol. 6</t>
  </si>
  <si>
    <t>5958107005</t>
  </si>
  <si>
    <t>Šroub spojkový M24 x 140 mm</t>
  </si>
  <si>
    <t>2*4"viz příloha - pol. 6</t>
  </si>
  <si>
    <t>5958131070</t>
  </si>
  <si>
    <t>Součásti upevňovací s antikorozní úpravou kroužek pružný dvojitý Fe 6</t>
  </si>
  <si>
    <t>32"viz příloha - pol. 6</t>
  </si>
  <si>
    <t>790/1000"viz příloha rozp. - pol. 9.6</t>
  </si>
  <si>
    <t>5909032020</t>
  </si>
  <si>
    <t>Přesná úprava GPK koleje směrové a výškové uspořádání pražce betonové</t>
  </si>
  <si>
    <t>1127,4/1000"viz příloha rozp. - pol. 9</t>
  </si>
  <si>
    <t>5910015020</t>
  </si>
  <si>
    <t>Odtavovací stykové svařování mobilní svářečkou kolejnic nových délky do 150 m tv. S49</t>
  </si>
  <si>
    <t>18"viz příloha rozp. - pol. 8.1</t>
  </si>
  <si>
    <t>5910020910</t>
  </si>
  <si>
    <t>Svařování kolejnic termitem plný předehřev příplatek typ kolejnic R350HT</t>
  </si>
  <si>
    <t>14"viz příloha rozp. - pol. 8.1</t>
  </si>
  <si>
    <t>5910030310</t>
  </si>
  <si>
    <t>Příplatek za směrové vyrovnání kolejnic v obloucích o poloměru 300 m a menším</t>
  </si>
  <si>
    <t>(457,7/60+0,3715)*2</t>
  </si>
  <si>
    <t>5910035030</t>
  </si>
  <si>
    <t>Dosažení dovolené upínací teploty v BK prodloužením kolejnicového pásu v koleji tv. S49</t>
  </si>
  <si>
    <t>(932,5+50)*2"viz příloha rozp. - pol. 8.1</t>
  </si>
  <si>
    <t>5910040430</t>
  </si>
  <si>
    <t>Umožnění volné dilatace kolejnice montáž upevňovadel s odstraněním kluzných podložek rozdělení pražců "u"</t>
  </si>
  <si>
    <t>5910045030</t>
  </si>
  <si>
    <t>Zajištění polohy kolejnice bočními válečkovými opěrkami rozdělení pražců "u"</t>
  </si>
  <si>
    <t>5910063150</t>
  </si>
  <si>
    <t>Opravné souvislé broušení kolejnic R350HT příčný a podélný profil oprava příčného a podélného profilu</t>
  </si>
  <si>
    <t>2936,8"viz příloha rozp. - pol. 10</t>
  </si>
  <si>
    <t>256"viz příloha rozp. - pol. 8.2</t>
  </si>
  <si>
    <t>Pražcové kotvy TDHB pro pražec betonový B 70 / B91S/2</t>
  </si>
  <si>
    <t>22"viz příloha rozp. - pol. 9.5</t>
  </si>
  <si>
    <t>Tyč ocelová kruhová žebírková DIN 488 jakost B500B (10 505) výztuž do betonu D 20mm</t>
  </si>
  <si>
    <t>1965922481</t>
  </si>
  <si>
    <t>0,004*22</t>
  </si>
  <si>
    <t>1807878712</t>
  </si>
  <si>
    <t>0,08*22</t>
  </si>
  <si>
    <t>Trubka kanalizační PVC DN 250x2000mm SN4</t>
  </si>
  <si>
    <t>-1976825470</t>
  </si>
  <si>
    <t>8"0,330*22*1,1=&gt;8</t>
  </si>
  <si>
    <t>-395902330</t>
  </si>
  <si>
    <t>5917040040</t>
  </si>
  <si>
    <t>Kolejnicový mazník mechanický demontáž</t>
  </si>
  <si>
    <t>5999005010</t>
  </si>
  <si>
    <t>Třídění spojovacích a upevňovacích součástí</t>
  </si>
  <si>
    <t>odstrojené - kompletní výstroj</t>
  </si>
  <si>
    <t>(1417+82)*0,026376</t>
  </si>
  <si>
    <t>5999005020</t>
  </si>
  <si>
    <t>Třídění pražců a kolejnicových podpor</t>
  </si>
  <si>
    <t>odstrojené</t>
  </si>
  <si>
    <t>1417*0,265</t>
  </si>
  <si>
    <t>82*0,08</t>
  </si>
  <si>
    <t>vystrojené</t>
  </si>
  <si>
    <t>8*0,291376</t>
  </si>
  <si>
    <t>5999005030</t>
  </si>
  <si>
    <t>Třídění kolejnic</t>
  </si>
  <si>
    <t>1875*0,04939"kolejnice</t>
  </si>
  <si>
    <t>Sborník UOŽI 01 2021</t>
  </si>
  <si>
    <t>součást pol. souv. výměny KL (předštěrkování) - předpokládán lom Košťálov</t>
  </si>
  <si>
    <t>855*1,8"viz příloha rozp. - pol. 7.1</t>
  </si>
  <si>
    <t>865,94*1,8"viz příloha rozp. - pol. 9.2</t>
  </si>
  <si>
    <t>9902300700</t>
  </si>
  <si>
    <t>Doprava jednosměrná (např. nakupovaného materiálu) mechanizací o nosnosti přes 3,5 t sypanin (kameniva, písku, suti, dlažebních kostek, atd.) do 100 km</t>
  </si>
  <si>
    <t>5908005430</t>
  </si>
  <si>
    <t>Oprava kolejnicového styku demontáž spojek tv. S49</t>
  </si>
  <si>
    <t>Poznámka k položce:_x000D_
Spojka=kus</t>
  </si>
  <si>
    <t>78"</t>
  </si>
  <si>
    <t>5908005530</t>
  </si>
  <si>
    <t>Oprava kolejnicového styku montáž spojek tv. S49</t>
  </si>
  <si>
    <t>5906140155</t>
  </si>
  <si>
    <t>Demontáž kolejového roštu koleje v ose koleje pražce betonové tvar S49, T, 49E1</t>
  </si>
  <si>
    <t xml:space="preserve">937,5/1000"km 80,645-81,5825 </t>
  </si>
  <si>
    <t>5906130235</t>
  </si>
  <si>
    <t>Montáž kolejového roštu v ose koleje pražce betonové nevystrojené tvar S49, 49E1</t>
  </si>
  <si>
    <t>0,938-0,005</t>
  </si>
  <si>
    <t>5906130345</t>
  </si>
  <si>
    <t>Montáž kolejového roštu v ose koleje pražce betonové vystrojené tvar S49, 49E1</t>
  </si>
  <si>
    <t>0,005"km 80,645-80,650</t>
  </si>
  <si>
    <t>595614003R</t>
  </si>
  <si>
    <t>-1851116047</t>
  </si>
  <si>
    <t xml:space="preserve">1555 </t>
  </si>
  <si>
    <t>5958134041</t>
  </si>
  <si>
    <t>Součásti upevňovací šroub svěrkový T5</t>
  </si>
  <si>
    <t>32" pražce SB 5 z výzisku s rozdělením c</t>
  </si>
  <si>
    <t>5958134115</t>
  </si>
  <si>
    <t>Součásti upevňovací matice M24</t>
  </si>
  <si>
    <t>32"pražce SB 5 z výzisku</t>
  </si>
  <si>
    <t>5958134140</t>
  </si>
  <si>
    <t>Součásti upevňovací vložka M</t>
  </si>
  <si>
    <t>5912060210</t>
  </si>
  <si>
    <t>Demontáž zajišťovací značky včetně sloupku a základu konzolové</t>
  </si>
  <si>
    <t>20"</t>
  </si>
  <si>
    <t>5915010030</t>
  </si>
  <si>
    <t>Těžení zeminy nebo horniny železničního spodku v hornině třídy těžitelnosti I skupiny 3</t>
  </si>
  <si>
    <t>656,25"mat. banketových stezek</t>
  </si>
  <si>
    <t>981513114R</t>
  </si>
  <si>
    <t>Demolice konstrukcí objektů z betonu železového těžkou mechanizací</t>
  </si>
  <si>
    <t xml:space="preserve">4,5" bourání základů původních zařízení dráhy </t>
  </si>
  <si>
    <t>OST</t>
  </si>
  <si>
    <t>Ostatní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</si>
  <si>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</si>
  <si>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</si>
  <si>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262144</t>
  </si>
  <si>
    <t>Poznámka k položce:_x000D_
Měrnou jednotkou je kus stroje.</t>
  </si>
  <si>
    <t>1"drobné upevnění</t>
  </si>
  <si>
    <t>-1063026353</t>
  </si>
  <si>
    <t>svoz výzisku na mezideponii</t>
  </si>
  <si>
    <t>656,25*2" mat. banketových stezek - viz příloha rozp. - pol. 1.1</t>
  </si>
  <si>
    <t>4,5*2,5"suť z bet. základů - viz příloha rozp. - pol. 1.2</t>
  </si>
  <si>
    <t>1187,5*1,8" lože při sneseném roštu na mezideponii - viz příloha rozp. - pol. 2</t>
  </si>
  <si>
    <t>343,12*1,8" odpad ze SČ na mezideponii - viz příloha rozp. - pol. 7.2</t>
  </si>
  <si>
    <t>manipulace s výziskem ze SVK</t>
  </si>
  <si>
    <t>svoz vystr. pražců z demontáže KR</t>
  </si>
  <si>
    <t>1425*0,291376"viz. příloha rozp. - pol. 3</t>
  </si>
  <si>
    <t>82*0,130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</si>
  <si>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</si>
  <si>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</si>
  <si>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2,57"dodávka kotev</t>
  </si>
  <si>
    <t>512</t>
  </si>
  <si>
    <t>142415191</t>
  </si>
  <si>
    <t>1555*0,327 "přeprava nových bet. pražců B70 W-49 od výrobce</t>
  </si>
  <si>
    <t>SO 10-01.1 - Následná úprava GPK</t>
  </si>
  <si>
    <t>OST - Ostatní</t>
  </si>
  <si>
    <t>0,938"viz příloha rozp. - pol. 1</t>
  </si>
  <si>
    <t>-944981428</t>
  </si>
  <si>
    <t>165,58"viz příloha rozp. - pol. 7.3</t>
  </si>
  <si>
    <t>598310641</t>
  </si>
  <si>
    <t>165,58*2,035"viz příloha rozp. - pol. 7.3</t>
  </si>
  <si>
    <t>9903200200</t>
  </si>
  <si>
    <t>Přeprava mechanizace na místo prováděných prací o hmotnosti přes 12 t do 200 km</t>
  </si>
  <si>
    <t>2"ASP+SSP</t>
  </si>
  <si>
    <t>-154060268</t>
  </si>
  <si>
    <t>SO 11-01 - Železniční spodek</t>
  </si>
  <si>
    <t>ODPAD - Likvidace odpadů</t>
  </si>
  <si>
    <t xml:space="preserve">    ÚRS - R- položky</t>
  </si>
  <si>
    <t>(1308,45+789,3)*1,8"viz příloha rozp. - pol. 1</t>
  </si>
  <si>
    <t>5914001160</t>
  </si>
  <si>
    <t>Zřízení gabionu vázaného s oky 100x100 mm o rozměru 1,0x1,0x1,0 m (1,000 m3)</t>
  </si>
  <si>
    <t>5964161000</t>
  </si>
  <si>
    <t>Beton lehce zhutnitelný C 12/15;X0 F5 2 080 2 517</t>
  </si>
  <si>
    <t>pro výústě</t>
  </si>
  <si>
    <t>3*2,5*1,5*0,1"viz příloha - pol. 1.2</t>
  </si>
  <si>
    <t>lože potrubí</t>
  </si>
  <si>
    <t>503*0,15"viz příloha - pol. 1.2</t>
  </si>
  <si>
    <t>základ gabionu</t>
  </si>
  <si>
    <t>89,6"viz příloha - pol. 3.1</t>
  </si>
  <si>
    <t>5914035470</t>
  </si>
  <si>
    <t>Zřízení otevřených odvodňovacích zařízení trativodní výusť z lomového kamene</t>
  </si>
  <si>
    <t>3"viz příloha - pol. 1.2</t>
  </si>
  <si>
    <t>5914055010</t>
  </si>
  <si>
    <t>Zřízení krytých odvodňovacích zařízení potrubí trativodu</t>
  </si>
  <si>
    <t>503"viz příloha - pol. 1.2</t>
  </si>
  <si>
    <t>595510102R</t>
  </si>
  <si>
    <t>Kamenivo drcené drť frakce 11/22</t>
  </si>
  <si>
    <t>211,260*1,9"viz příloha - pol. 1.2</t>
  </si>
  <si>
    <t>256*1,9"viz příloha - pol. 3</t>
  </si>
  <si>
    <t>5914055020</t>
  </si>
  <si>
    <t>Zřízení krytých odvodňovacích zařízení šachty trativodu</t>
  </si>
  <si>
    <t>5964103120</t>
  </si>
  <si>
    <t>Drenážní plastové díly šachta průchozí DN 400/250  1 vtok/1 odtok DN 250 mm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</si>
  <si>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</si>
  <si>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</si>
  <si>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</si>
  <si>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</si>
  <si>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5964103125</t>
  </si>
  <si>
    <t>Drenážní plastové díly šachta odbočná DN 400/250  2 vtoky/1 odtok DN 250 mm</t>
  </si>
  <si>
    <t>5914055030</t>
  </si>
  <si>
    <t>Zřízení krytých odvodňovacích zařízení svodného potrubí</t>
  </si>
  <si>
    <t>10,6"viz příloha - pol. 1.2</t>
  </si>
  <si>
    <t>5955101045</t>
  </si>
  <si>
    <t>Lomový kámen tříděný pro rovnaniny</t>
  </si>
  <si>
    <t>3*2,5*1,5*0,4*1,9"viz příloha - pol. 1.2</t>
  </si>
  <si>
    <t>320*1,9"viz příloha - pol. 3</t>
  </si>
  <si>
    <t>5914075020</t>
  </si>
  <si>
    <t>Zřízení konstrukční vrstvy pražcového podloží bez geomateriálu tl. 0,30 m</t>
  </si>
  <si>
    <t>475*6,2"viz příloha - pol. 2.1</t>
  </si>
  <si>
    <t>5914075110</t>
  </si>
  <si>
    <t>Zřízení konstrukční vrstvy pražcového podloží včetně geotextilie tl. 0,15 m</t>
  </si>
  <si>
    <t>475*5"viz příloha - pol. 2.1</t>
  </si>
  <si>
    <t>5914080030</t>
  </si>
  <si>
    <t>Zřízení ochrany zemních svahů kombinované</t>
  </si>
  <si>
    <t>637,484"viz příloha - pol. 5</t>
  </si>
  <si>
    <t>1308,45"viz příloha rozp. - pol. 1</t>
  </si>
  <si>
    <t>5915010040</t>
  </si>
  <si>
    <t>Těžení zeminy nebo horniny železničního spodku v hornině třídy těžitelnosti II skupiny 4</t>
  </si>
  <si>
    <t>789,3"viz příloha - pol. 1</t>
  </si>
  <si>
    <t>ÚRS</t>
  </si>
  <si>
    <t>R- položky</t>
  </si>
  <si>
    <t>174151101R</t>
  </si>
  <si>
    <t>Zásyp jam, šachet rýh nebo kolem objektů sypaninou se zhutněním</t>
  </si>
  <si>
    <t>256"viz příloha - pol. 3; zásyp výziskem</t>
  </si>
  <si>
    <t>619996145R</t>
  </si>
  <si>
    <t>Ochrana konstrukcí nebo samostatných prvků obalením geotextilií</t>
  </si>
  <si>
    <t>položka zahrnuje dodávku materiálu</t>
  </si>
  <si>
    <t>134,4"viz příloha - pol. 3</t>
  </si>
  <si>
    <t>58344197R</t>
  </si>
  <si>
    <t>štěrkodrť frakce 0/63</t>
  </si>
  <si>
    <t>1764796249</t>
  </si>
  <si>
    <t>356,25*2"viz příloha - pol. 2.1</t>
  </si>
  <si>
    <t>5955101020</t>
  </si>
  <si>
    <t>Kamenivo drcené štěrkodrť frakce 0/32</t>
  </si>
  <si>
    <t>736,25*2</t>
  </si>
  <si>
    <t>28611226R</t>
  </si>
  <si>
    <t>trubka drenážní flexibilní celoperforovaná PVC-U SN 4 DN 200 pro meliorace, dočasné nebo odlehčovací drenáže</t>
  </si>
  <si>
    <t>503"viz příloha - pol. 1.6</t>
  </si>
  <si>
    <t>596410302R</t>
  </si>
  <si>
    <t>Nerezová trubka dl. 0,5m vč. dopravy</t>
  </si>
  <si>
    <t>samostatná dodávka materiálu</t>
  </si>
  <si>
    <t>1131,75"viz příloha - pol. 1.2</t>
  </si>
  <si>
    <t>2850"viz příloha - pol. 2.1</t>
  </si>
  <si>
    <t>596410309R</t>
  </si>
  <si>
    <t>Drenážní plastové díly trubka bez perforací DN 300 mm</t>
  </si>
  <si>
    <t>5964102050</t>
  </si>
  <si>
    <t>Gabionový koš kompletní s vázanými oky 100x100 mm 1,00x1,00x1,00 m (1,000 m3)</t>
  </si>
  <si>
    <t>61894013R</t>
  </si>
  <si>
    <t>síť protierozní z kokosových vláken 700g/m2</t>
  </si>
  <si>
    <t>21279590R</t>
  </si>
  <si>
    <t>Zřízení příčného odvodnění patního gabionu potrubím PEHD DN65 bez perforace s dodávkou materiálu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</si>
  <si>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</si>
  <si>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</si>
  <si>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371,235"beton</t>
  </si>
  <si>
    <t>503*0,0013"doprava celoperforovaných trubek DN200</t>
  </si>
  <si>
    <t>10,6*0,01596"doprava drenážních trubek bez perforací</t>
  </si>
  <si>
    <t>320*0,015"doprava gabionových košů</t>
  </si>
  <si>
    <t>637,484*0,0007 "doprava kokosové sítě</t>
  </si>
  <si>
    <t>3*2,5*1,5*0,4*1,9"viz příloha - pol. 1.1 - LK</t>
  </si>
  <si>
    <t>211,26*1,9"viz příloha - pol. 1.2 - zásyp trativodu</t>
  </si>
  <si>
    <t>1472,5"viz příloha - pol. 2.1</t>
  </si>
  <si>
    <t>9902900300</t>
  </si>
  <si>
    <t>Složení sypanin, drobného kusového materiálu, suti</t>
  </si>
  <si>
    <t>3*2,5*1,5*0,4*1,9"viz příloha - pol. 1.2 - LK</t>
  </si>
  <si>
    <t>SO 21-06 - Propustek v ev. km 80,833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</si>
  <si>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</si>
  <si>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</si>
  <si>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</si>
  <si>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</si>
  <si>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</si>
  <si>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</si>
  <si>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</si>
  <si>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</si>
  <si>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</si>
  <si>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</si>
  <si>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111251102</t>
  </si>
  <si>
    <t>Odstranění křovin a stromů průměru kmene do 100 mm i s kořeny sklonu terénu do 1:5 z celkové plochy přes 100 do 500 m2 strojně</t>
  </si>
  <si>
    <t>CS ÚRS 2022 02</t>
  </si>
  <si>
    <t>"dle TZ"</t>
  </si>
  <si>
    <t>"vymýcení náletových křovin"   80,00</t>
  </si>
  <si>
    <t>112155315</t>
  </si>
  <si>
    <t>Štěpkování keřového porostu hustého s naložením</t>
  </si>
  <si>
    <t>"dle pol. 111251102"  80,00</t>
  </si>
  <si>
    <t>122252501</t>
  </si>
  <si>
    <t>Odkopávky a prokopávky nezapažené pro spodní stavbu železnic v hornině třídy těžitelnosti I, skupiny 3 objem do 100 m3 strojně</t>
  </si>
  <si>
    <t>"výkop, měřeno digitálně"</t>
  </si>
  <si>
    <t>5,50*7,50</t>
  </si>
  <si>
    <t>"odpočet vybouráného propustku a zdí" -0,40*3,50-2*1,80*3,20</t>
  </si>
  <si>
    <t>122252508</t>
  </si>
  <si>
    <t>Příplatek k odkopávkám nezapaženým pro spodní stavbu železnic v hornině třídy těžitelnosti I, skupiny 3 za ztížení při rekonstrukci</t>
  </si>
  <si>
    <t>"dle pol. 122252502" 28,33</t>
  </si>
  <si>
    <t>132251101</t>
  </si>
  <si>
    <t>Hloubení rýh nezapažených  š do 800 mm v hornině třídy těžitelnosti I, skupiny 3 objem do 20 m3 strojně</t>
  </si>
  <si>
    <t>"rýhy pro prahy a zákl. prahy"</t>
  </si>
  <si>
    <t>0,60*0,30*2,30</t>
  </si>
  <si>
    <t>0,60*0,30*1,20</t>
  </si>
  <si>
    <t>162432511</t>
  </si>
  <si>
    <t>Vodorovné přemístění výkopku do 2000 m pracovním vlakem</t>
  </si>
  <si>
    <t>"odvoz na místo přeložení na nákladní automobil"</t>
  </si>
  <si>
    <t>"odvezená zemina na skládku, dle pol. 162751117"   80,00*2,00</t>
  </si>
  <si>
    <t>162751117</t>
  </si>
  <si>
    <t>Vodorovné přemístění do 10000 m výkopku/sypaniny z horniny třídy těžitelnosti I, skupiny 1 až 3</t>
  </si>
  <si>
    <t>"dle pol.  122252501"    28,330</t>
  </si>
  <si>
    <t>"dle pol. 13225"     0,63</t>
  </si>
  <si>
    <t>162751119</t>
  </si>
  <si>
    <t>Příplatek k vodorovnému přemístění výkopku/sypaniny z horniny třídy těžitelnosti I, skupiny 1 až 3 ZKD 1000 m přes 10000 m</t>
  </si>
  <si>
    <t>"odvoz vykopané zeminy na skládku ve vzdálenosti 20km"</t>
  </si>
  <si>
    <t>10,00*28,96</t>
  </si>
  <si>
    <t>167151111</t>
  </si>
  <si>
    <t>Nakládání výkopku z hornin třídy těžitelnosti I, skupiny 1 až 3 přes 100 m3</t>
  </si>
  <si>
    <t>"přeložení na nákladní automobil"</t>
  </si>
  <si>
    <t>"odvezená zemina na skládku, dle pol. 162751117"   28,96</t>
  </si>
  <si>
    <t>171201221</t>
  </si>
  <si>
    <t>Poplatek za uložení na skládce (skládkovné) zeminy a kamení kód odpadu 17 05 04</t>
  </si>
  <si>
    <t>"dle pol. 17125"    28,96*2,00</t>
  </si>
  <si>
    <t>171251201</t>
  </si>
  <si>
    <t>Uložení sypaniny na skládky nebo meziskládky</t>
  </si>
  <si>
    <t>"dle pol. 162751117"  28,96</t>
  </si>
  <si>
    <t>174111311</t>
  </si>
  <si>
    <t>Zásyp sypaninou se zhutněním přes 3 m3 pro spodní stavbu železnic</t>
  </si>
  <si>
    <t>"dle TZ - zásyp vhodnou zeminou"</t>
  </si>
  <si>
    <t>"měřeno digitálně"    4,10*6,00</t>
  </si>
  <si>
    <t>58344169</t>
  </si>
  <si>
    <t>štěrkodrť frakce 0/32 OTP ČD</t>
  </si>
  <si>
    <t>"dle TZ - zásyp ze štěrkodrti 0-32"</t>
  </si>
  <si>
    <t>"měřeno digitálně"</t>
  </si>
  <si>
    <t>24,60*2,10</t>
  </si>
  <si>
    <t>181351003</t>
  </si>
  <si>
    <t>Rozprostření ornice tl vrstvy do 200 mm pl do 100 m2 v rovině nebo ve svahu do 1:5 strojně</t>
  </si>
  <si>
    <t>"ohumusování okolí propustku, tl. 100mm"    80,00</t>
  </si>
  <si>
    <t>10364101</t>
  </si>
  <si>
    <t>zemina pro terénní úpravy -  ornice</t>
  </si>
  <si>
    <t>"ohumusování okolí propustku, tl. 100mm"    80,00*0,10*1,9</t>
  </si>
  <si>
    <t>182251101</t>
  </si>
  <si>
    <t>Svahování násypů strojně</t>
  </si>
  <si>
    <t>"úprava svahů před ohumusováním okolí mostu"    80,00</t>
  </si>
  <si>
    <t>183405211</t>
  </si>
  <si>
    <t>Výsev trávníku hydroosevem na ornici</t>
  </si>
  <si>
    <t>"ohumusování okolí propustku, tl. 100mm"   80,00</t>
  </si>
  <si>
    <t>00572470</t>
  </si>
  <si>
    <t>osivo směs travní univerzál</t>
  </si>
  <si>
    <t>80*0,025 "Přepočtené koeficientem množství</t>
  </si>
  <si>
    <t>Zakládání</t>
  </si>
  <si>
    <t>273321117</t>
  </si>
  <si>
    <t>Základové desky mostních konstrukcí ze ŽB C 25/30</t>
  </si>
  <si>
    <t>"zákl. deska C25/30 tl. 250mm"</t>
  </si>
  <si>
    <t>"měřeno digitálně"   6,30*1,20*0,25</t>
  </si>
  <si>
    <t>273321191</t>
  </si>
  <si>
    <t>Příplatek k základovým deskám mostních konstrukcí ze ŽB za betonáž malého rozsahudo 25 m3</t>
  </si>
  <si>
    <t>273354111</t>
  </si>
  <si>
    <t>Bednění základových desek - zřízení</t>
  </si>
  <si>
    <t>"bednění zákl. desky"</t>
  </si>
  <si>
    <t>2*6,80*0,25+2*1,2*0,25</t>
  </si>
  <si>
    <t>"bednění zesíleneého základu"</t>
  </si>
  <si>
    <t>2*0,4*1,20+4*0,15</t>
  </si>
  <si>
    <t>273354211</t>
  </si>
  <si>
    <t>Bednění základových desek - odstranění</t>
  </si>
  <si>
    <t>273361116</t>
  </si>
  <si>
    <t>Výztuž základových desek z betonářské oceli 10 505</t>
  </si>
  <si>
    <t>"výztuž z kari sítí 8/100/100 (7,90 kg/m2) "        6,30*1,20*7,90*1,20/1000,00</t>
  </si>
  <si>
    <t>274311127</t>
  </si>
  <si>
    <t>Základové pasy, prahy, věnce a ostruhy z betonu prostého C 25/30</t>
  </si>
  <si>
    <t>"bet. prah na konci dlažby na výtoku"     2,30*0,60*0,30</t>
  </si>
  <si>
    <t>"bet. příčný základ. pás"      1,20*0,60*0,30</t>
  </si>
  <si>
    <t>"zesílený základ na výtoku"   2*0,1*1,20</t>
  </si>
  <si>
    <t>274321191</t>
  </si>
  <si>
    <t>Příplatek k základovým pasům, prahům a věncům mostních konstrukcí ze ŽB za betonáž malého do 25 m3</t>
  </si>
  <si>
    <t>Svislé a kompletní konstrukce</t>
  </si>
  <si>
    <t>334323218</t>
  </si>
  <si>
    <t>Mostní křídla a závěrné zídky ze ŽB C 30/37</t>
  </si>
  <si>
    <t>"dle příl. 02.03 - výkres čelní zdi"</t>
  </si>
  <si>
    <t>"čelní zídka"     5,85</t>
  </si>
  <si>
    <t>334323291</t>
  </si>
  <si>
    <t>Příplatek k mostním křídlům a závěrným zídkám ze ŽB za betonáž malého rozsahu do 25 m3</t>
  </si>
  <si>
    <t>334361226</t>
  </si>
  <si>
    <t>Výztuž křídel, závěrných zdí z betonářské oceli 10 505</t>
  </si>
  <si>
    <t>"výztuž čelní zídky"     429,46/1000,00</t>
  </si>
  <si>
    <t>R334351112</t>
  </si>
  <si>
    <t>Zřízení a odstranění bednění systémového mostních opěr, zídek a ÚP pro ŽB vč. pomocných konstrukcí</t>
  </si>
  <si>
    <t>CS ÚRS 2021 02</t>
  </si>
  <si>
    <t>"bednění a pomocné kce. pro betonáž čelní zídky"</t>
  </si>
  <si>
    <t xml:space="preserve">"měřeno digitálně"   </t>
  </si>
  <si>
    <t>"základ"  2*0,60*1,20+2*0,60*3,00</t>
  </si>
  <si>
    <t>"dřík"     3,00*1,82+3,00*1,45+3,00*0,50+3,00*0,15+2*1,25</t>
  </si>
  <si>
    <t>"římsa"    2*0,10+2*0,25*3,00</t>
  </si>
  <si>
    <t>Vodorovné konstrukce</t>
  </si>
  <si>
    <t>451315127</t>
  </si>
  <si>
    <t>Podkladní nebo výplňová vrstva z betonu C 25/30 tl do 150 mm</t>
  </si>
  <si>
    <t>"podkl beton dlažby, tl. 150mm, dle pol. 465511511"   13,848</t>
  </si>
  <si>
    <t>465511511</t>
  </si>
  <si>
    <t>Dlažba z lomového kamene do malty s vyplněním spár maltou a vyspárováním plocha do 20 m2 tl 200 mm</t>
  </si>
  <si>
    <t>"dlažba z lom. kamene tl. 200mm"</t>
  </si>
  <si>
    <t>"výtok, měřeno digitálně, koef. sklonu 1,20"     (3,10+3,24)*1,20</t>
  </si>
  <si>
    <t>"vtok, měřeno digitálně, koef. sklonu 1,20"       (3,45+1,75)*1,20</t>
  </si>
  <si>
    <t>Ostatní konstrukce a práce, bourání</t>
  </si>
  <si>
    <t>919521180</t>
  </si>
  <si>
    <t>Zřízení silničního propustku z trub betonových nebo ŽB DN 1000</t>
  </si>
  <si>
    <t>"trubní propustek DN1000 z patkových trub"</t>
  </si>
  <si>
    <t>7,50</t>
  </si>
  <si>
    <t>R59222003</t>
  </si>
  <si>
    <t>trouba ŽB hrdlová DN 1000</t>
  </si>
  <si>
    <t>"ŽB  trouby DN 1000"  6</t>
  </si>
  <si>
    <t>R59222001</t>
  </si>
  <si>
    <t>trouba ŽB hrdlová výtoková a vtoková DN 1000</t>
  </si>
  <si>
    <t>"dle výkresu nového stavu"</t>
  </si>
  <si>
    <t>"trouba šikmá DN1000 - výtoková"   1</t>
  </si>
  <si>
    <t>931994142</t>
  </si>
  <si>
    <t>Těsnění dilatační spáry betonové konstrukce polyuretanovým tmelem do pl 4,0 cm2</t>
  </si>
  <si>
    <t>"těsnění mezi jednotlivými troubami"</t>
  </si>
  <si>
    <t>2*4,00</t>
  </si>
  <si>
    <t>936942211</t>
  </si>
  <si>
    <t>Zhotovení tabulky s letopočtem opravy mostu vložením šablony do bednění</t>
  </si>
  <si>
    <t>"dle TZ, letopočet do kamenné dlažby nad výtokem"     1,00</t>
  </si>
  <si>
    <t>"letopočet - matrice v čelní zdi"   1,00</t>
  </si>
  <si>
    <t>962051111</t>
  </si>
  <si>
    <t>Bourání mostních zdí a pilířů z ŽB</t>
  </si>
  <si>
    <t>"demolice čelních zídek"</t>
  </si>
  <si>
    <t>2*(2,16*3,20-0,41*0,80)</t>
  </si>
  <si>
    <t>966008113</t>
  </si>
  <si>
    <t>Bourání trubního propustku do DN 800</t>
  </si>
  <si>
    <t>"dle příl. 02.02.01 - výkres SS"</t>
  </si>
  <si>
    <t>"trouby DN 500"    5,26</t>
  </si>
  <si>
    <t>992114111</t>
  </si>
  <si>
    <t>Vodorovné přemístění mostních dílců z ŽB na vzdálenost 1000 m do hmotnosti 5 t</t>
  </si>
  <si>
    <t>"doprava a manipulace ŽB trub DN1000 na stavbě" 1+6</t>
  </si>
  <si>
    <t>997</t>
  </si>
  <si>
    <t>Přesun sutě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</si>
  <si>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</si>
  <si>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</si>
  <si>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</si>
  <si>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</si>
  <si>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 xml:space="preserve">"odvoz na skládku ve vzdálenosti 20km" </t>
  </si>
  <si>
    <t>19,00*42,413</t>
  </si>
  <si>
    <t>997013602</t>
  </si>
  <si>
    <t>Poplatek za uložení na skládce (skládkovné) stavebního odpadu železobetonového kód odpadu 17 01 01</t>
  </si>
  <si>
    <t>"dle pol. 962051111"    31,603</t>
  </si>
  <si>
    <t>997221615</t>
  </si>
  <si>
    <t>Poplatek za uložení na skládce (skládkovné) stavebního odpadu betonového kód odpadu 17 01 01</t>
  </si>
  <si>
    <t>"dle pol. 966008113"     10,809</t>
  </si>
  <si>
    <t>998</t>
  </si>
  <si>
    <t>Přesun hmot</t>
  </si>
  <si>
    <t>998241021</t>
  </si>
  <si>
    <t>Přesun hmot pro dráhy kolejové jakéhokoliv rozsahu dopravní vzdálenost do 5000 m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</si>
  <si>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</si>
  <si>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</si>
  <si>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</si>
  <si>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</si>
  <si>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</si>
  <si>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</si>
  <si>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"izolace trub penetračním asf. nátěrem, měřeno digitálně"</t>
  </si>
  <si>
    <t>"1x ALP"    7,50*2,6</t>
  </si>
  <si>
    <t>"izolace čelní zídky - 1xALP, měřeno digitálně"</t>
  </si>
  <si>
    <t>2*1,24+2*1,20*0,60+2*3,00*0,85+1,82*3,00-0,52</t>
  </si>
  <si>
    <t>11163150</t>
  </si>
  <si>
    <t>lak penetrační asfaltový</t>
  </si>
  <si>
    <t>33,46*0,0003 "Přepočtené koeficientem množství</t>
  </si>
  <si>
    <t>711112052</t>
  </si>
  <si>
    <t>Provedení izolace proti zemní vlhkosti svislé za studena 2x nátěr tekutou lepenkou</t>
  </si>
  <si>
    <t>"izolace trub asf. nátěrem, měřeno digitálně"</t>
  </si>
  <si>
    <t>"2x ALN"    7,50*2,6</t>
  </si>
  <si>
    <t>"izolace čelní zídky - 2xALN, měřeno digitálně"</t>
  </si>
  <si>
    <t>11163152</t>
  </si>
  <si>
    <t>lak hydroizolační asfaltový</t>
  </si>
  <si>
    <t>33,46*0,0007 "Přepočtené koeficientem množství</t>
  </si>
  <si>
    <t>711491272</t>
  </si>
  <si>
    <t>Provedení doplňků izolace proti vodě na ploše svislé z textilií vrstva ochranná</t>
  </si>
  <si>
    <t>"dle TZ, izolace zídky geotextilií 700g/m2"</t>
  </si>
  <si>
    <t>69311084</t>
  </si>
  <si>
    <t>geotextilie netkaná separační, ochranná, filtrační, drenážní PP 700g/m2</t>
  </si>
  <si>
    <t>5,084*1,05 "Přepočtené koeficientem množství</t>
  </si>
  <si>
    <t>998711101</t>
  </si>
  <si>
    <t>Přesun hmot tonážní pro izolace proti vodě, vlhkosti a plynům v objektech výšky do 6 m</t>
  </si>
  <si>
    <t xml:space="preserve">ON 2 -  NEOCEŇOVAT - Materiál dodávaný objednatelem 2 </t>
  </si>
  <si>
    <t>HSV - HSV</t>
  </si>
  <si>
    <t xml:space="preserve">    OBJ_SO 10-01 - Materiál objednatele pro SO 10-01</t>
  </si>
  <si>
    <t>OBJ_SO 10-01</t>
  </si>
  <si>
    <t>Materiál objednatele pro SO 10-01</t>
  </si>
  <si>
    <t>5957107015</t>
  </si>
  <si>
    <t>Kolejnicové pásy R350HT tv.49 E1 délky 120 metrů</t>
  </si>
  <si>
    <t>VON - Vedlejší a ostatní náklady</t>
  </si>
  <si>
    <t>01 - Oprava kolejí a výhybek v žst. Teplice nad Metují</t>
  </si>
  <si>
    <t>02 - Oprava koleje od km 80,455 - km 81,582</t>
  </si>
  <si>
    <t>03 - Přeprava mechanizace</t>
  </si>
  <si>
    <t>011101001</t>
  </si>
  <si>
    <t>Finanční náklady pojistné</t>
  </si>
  <si>
    <t>%</t>
  </si>
  <si>
    <t>1024</t>
  </si>
  <si>
    <t>789111265</t>
  </si>
  <si>
    <t>021101001</t>
  </si>
  <si>
    <t>Průzkumné práce pro opravy - vytyčení inženýrských sítí</t>
  </si>
  <si>
    <t>-824084288</t>
  </si>
  <si>
    <t>021201001</t>
  </si>
  <si>
    <t>Průzkumné práce pro opravy Průzkum výskytu škodlivin kontaminace kameniva ropnými látkami</t>
  </si>
  <si>
    <t>-493707168</t>
  </si>
  <si>
    <t>022101011</t>
  </si>
  <si>
    <t>Geodetické práce Geodetické práce v průběhu opravy</t>
  </si>
  <si>
    <t>-1801062109</t>
  </si>
  <si>
    <t>023111001</t>
  </si>
  <si>
    <t>Projektové práce Technický projekt zajištění PPK bez optimalizace nivelety/osy koleje trať jednokolejná zaměření ZZ</t>
  </si>
  <si>
    <t>-1130721898</t>
  </si>
  <si>
    <t>Poznámka k položce:_x000D_
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</si>
  <si>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023131001</t>
  </si>
  <si>
    <t>Projektové práce Dokumentace skutečného provedení železničního svršku a spodku</t>
  </si>
  <si>
    <t>-1871509398</t>
  </si>
  <si>
    <t>023131011</t>
  </si>
  <si>
    <t>Projektové práce Dokumentace skutečného provedení zabezpečovacích, sdělovacích, elektrických zařízení</t>
  </si>
  <si>
    <t>-373710352</t>
  </si>
  <si>
    <t>Poznámka k položce:_x000D_
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</si>
  <si>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</si>
  <si>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</si>
  <si>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-708605303</t>
  </si>
  <si>
    <t>031101041</t>
  </si>
  <si>
    <t>Zařízení a vybavení staveniště včetně opatření na ochranu sousedních pozemků, informační tabule, dopravního značení na staveništi aj. při velikosti nákladů přes 20 mil. Kč</t>
  </si>
  <si>
    <t>1521474478</t>
  </si>
  <si>
    <t>7598095700</t>
  </si>
  <si>
    <t>Dozor pracovníků provozovatele při práci na živém zařízení</t>
  </si>
  <si>
    <t>hod</t>
  </si>
  <si>
    <t>-1651078182</t>
  </si>
  <si>
    <t>Poznámka k položce:_x000D_
Dozor pracovníků provozovatele při práci na živém zařízení</t>
  </si>
  <si>
    <t>Oprava koleje od km 80,455 - km 81,582</t>
  </si>
  <si>
    <t>880774434</t>
  </si>
  <si>
    <t>021211001</t>
  </si>
  <si>
    <t>Průzkumné práce pro opravy Doplňující laboratorní rozbor kontaminace zeminy nebo kol. lože</t>
  </si>
  <si>
    <t>-1353670425</t>
  </si>
  <si>
    <t>022101011.1</t>
  </si>
  <si>
    <t>Geodetické práce v průběhu opravy</t>
  </si>
  <si>
    <t>1339996514</t>
  </si>
  <si>
    <t>022111001</t>
  </si>
  <si>
    <t>Geodetické práce Kontrola PPK při směrové a výškové úpravě koleje zaměřením APK trať jednokolejná</t>
  </si>
  <si>
    <t>-1262502288</t>
  </si>
  <si>
    <t>-1615134853</t>
  </si>
  <si>
    <t>023111011</t>
  </si>
  <si>
    <t>Projektové práce Technický projekt zajištění PPK bez optimalizace nivelety/osy koleje trať jednokolejná zajištění PPK</t>
  </si>
  <si>
    <t>1216091885</t>
  </si>
  <si>
    <t>1165983461</t>
  </si>
  <si>
    <t>04400298R</t>
  </si>
  <si>
    <t>Obnova bodu ŽBP</t>
  </si>
  <si>
    <t>256393333</t>
  </si>
  <si>
    <t>-1075609936</t>
  </si>
  <si>
    <t>189339430</t>
  </si>
  <si>
    <t>03</t>
  </si>
  <si>
    <t>Přeprava mechanizace</t>
  </si>
  <si>
    <t>9903200100</t>
  </si>
  <si>
    <t>Přeprava mechanizace na místo prováděných prací o hmotnosti přes 12 t přes 50 do 100 km</t>
  </si>
  <si>
    <t>1549820174</t>
  </si>
  <si>
    <t>8"MHS</t>
  </si>
  <si>
    <t>2"loko</t>
  </si>
  <si>
    <t>-61454498</t>
  </si>
  <si>
    <t>1"SČ+SMV+PA</t>
  </si>
  <si>
    <t>1"brousící vlak</t>
  </si>
  <si>
    <t xml:space="preserve">2"ASP/ASPv </t>
  </si>
  <si>
    <t>2"SSP</t>
  </si>
  <si>
    <t>1"mobilní svařovna</t>
  </si>
  <si>
    <t>1"kolejový jeřáb</t>
  </si>
  <si>
    <t>9903200300</t>
  </si>
  <si>
    <t>Přeprava mechanizace na místo prováděných prací o hmotnosti přes 12 t do 300 km</t>
  </si>
  <si>
    <t>-1085861488</t>
  </si>
  <si>
    <t>1"SMD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</si>
</sst>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4" fontId="11" fillId="0" borderId="2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40640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122555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107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106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106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108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114</xdr:row>
      <xdr:rowOff>0</xdr:rowOff>
    </xdr:from>
    <xdr:to>
      <xdr:col>9</xdr:col>
      <xdr:colOff>1215390</xdr:colOff>
      <xdr:row>116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107</xdr:row>
      <xdr:rowOff>0</xdr:rowOff>
    </xdr:from>
    <xdr:to>
      <xdr:col>9</xdr:col>
      <xdr:colOff>1215390</xdr:colOff>
      <xdr:row>109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110</xdr:row>
      <xdr:rowOff>0</xdr:rowOff>
    </xdr:from>
    <xdr:to>
      <xdr:col>9</xdr:col>
      <xdr:colOff>1215390</xdr:colOff>
      <xdr:row>112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114</xdr:row>
      <xdr:rowOff>0</xdr:rowOff>
    </xdr:from>
    <xdr:to>
      <xdr:col>9</xdr:col>
      <xdr:colOff>1215390</xdr:colOff>
      <xdr:row>116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108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2"/>
      <c r="AL5" s="22"/>
      <c r="AM5" s="22"/>
      <c r="AN5" s="22"/>
      <c r="AO5" s="22"/>
      <c r="AP5" s="22"/>
      <c r="AQ5" s="22"/>
      <c r="AR5" s="20"/>
      <c r="BE5" s="27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2"/>
      <c r="AL6" s="22"/>
      <c r="AM6" s="22"/>
      <c r="AN6" s="22"/>
      <c r="AO6" s="22"/>
      <c r="AP6" s="22"/>
      <c r="AQ6" s="22"/>
      <c r="AR6" s="20"/>
      <c r="BE6" s="27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4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4"/>
      <c r="BS13" s="17" t="s">
        <v>6</v>
      </c>
    </row>
    <row r="14" spans="1:74">
      <c r="B14" s="21"/>
      <c r="C14" s="22"/>
      <c r="D14" s="22"/>
      <c r="E14" s="279" t="s">
        <v>29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4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4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4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4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4"/>
    </row>
    <row r="23" spans="1:71" s="1" customFormat="1" ht="16.5" customHeight="1">
      <c r="B23" s="21"/>
      <c r="C23" s="22"/>
      <c r="D23" s="22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2"/>
      <c r="AP23" s="22"/>
      <c r="AQ23" s="22"/>
      <c r="AR23" s="20"/>
      <c r="BE23" s="27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4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2">
        <f>ROUND(AG94,2)</f>
        <v>0</v>
      </c>
      <c r="AL26" s="283"/>
      <c r="AM26" s="283"/>
      <c r="AN26" s="283"/>
      <c r="AO26" s="283"/>
      <c r="AP26" s="36"/>
      <c r="AQ26" s="36"/>
      <c r="AR26" s="39"/>
      <c r="BE26" s="27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4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4" t="s">
        <v>37</v>
      </c>
      <c r="M28" s="284"/>
      <c r="N28" s="284"/>
      <c r="O28" s="284"/>
      <c r="P28" s="284"/>
      <c r="Q28" s="36"/>
      <c r="R28" s="36"/>
      <c r="S28" s="36"/>
      <c r="T28" s="36"/>
      <c r="U28" s="36"/>
      <c r="V28" s="36"/>
      <c r="W28" s="284" t="s">
        <v>38</v>
      </c>
      <c r="X28" s="284"/>
      <c r="Y28" s="284"/>
      <c r="Z28" s="284"/>
      <c r="AA28" s="284"/>
      <c r="AB28" s="284"/>
      <c r="AC28" s="284"/>
      <c r="AD28" s="284"/>
      <c r="AE28" s="284"/>
      <c r="AF28" s="36"/>
      <c r="AG28" s="36"/>
      <c r="AH28" s="36"/>
      <c r="AI28" s="36"/>
      <c r="AJ28" s="36"/>
      <c r="AK28" s="284" t="s">
        <v>39</v>
      </c>
      <c r="AL28" s="284"/>
      <c r="AM28" s="284"/>
      <c r="AN28" s="284"/>
      <c r="AO28" s="284"/>
      <c r="AP28" s="36"/>
      <c r="AQ28" s="36"/>
      <c r="AR28" s="39"/>
      <c r="BE28" s="274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7">
        <v>0.21</v>
      </c>
      <c r="M29" s="286"/>
      <c r="N29" s="286"/>
      <c r="O29" s="286"/>
      <c r="P29" s="286"/>
      <c r="Q29" s="41"/>
      <c r="R29" s="41"/>
      <c r="S29" s="41"/>
      <c r="T29" s="41"/>
      <c r="U29" s="41"/>
      <c r="V29" s="41"/>
      <c r="W29" s="285">
        <f>ROUND(AZ94,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1"/>
      <c r="AG29" s="41"/>
      <c r="AH29" s="41"/>
      <c r="AI29" s="41"/>
      <c r="AJ29" s="41"/>
      <c r="AK29" s="285">
        <f>ROUND(AV94, 2)</f>
        <v>0</v>
      </c>
      <c r="AL29" s="286"/>
      <c r="AM29" s="286"/>
      <c r="AN29" s="286"/>
      <c r="AO29" s="286"/>
      <c r="AP29" s="41"/>
      <c r="AQ29" s="41"/>
      <c r="AR29" s="42"/>
      <c r="BE29" s="275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7">
        <v>0.15</v>
      </c>
      <c r="M30" s="286"/>
      <c r="N30" s="286"/>
      <c r="O30" s="286"/>
      <c r="P30" s="286"/>
      <c r="Q30" s="41"/>
      <c r="R30" s="41"/>
      <c r="S30" s="41"/>
      <c r="T30" s="41"/>
      <c r="U30" s="41"/>
      <c r="V30" s="41"/>
      <c r="W30" s="285">
        <f>ROUND(BA94,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1"/>
      <c r="AG30" s="41"/>
      <c r="AH30" s="41"/>
      <c r="AI30" s="41"/>
      <c r="AJ30" s="41"/>
      <c r="AK30" s="285">
        <f>ROUND(AW94, 2)</f>
        <v>0</v>
      </c>
      <c r="AL30" s="286"/>
      <c r="AM30" s="286"/>
      <c r="AN30" s="286"/>
      <c r="AO30" s="286"/>
      <c r="AP30" s="41"/>
      <c r="AQ30" s="41"/>
      <c r="AR30" s="42"/>
      <c r="BE30" s="275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87">
        <v>0.21</v>
      </c>
      <c r="M31" s="286"/>
      <c r="N31" s="286"/>
      <c r="O31" s="286"/>
      <c r="P31" s="286"/>
      <c r="Q31" s="41"/>
      <c r="R31" s="41"/>
      <c r="S31" s="41"/>
      <c r="T31" s="41"/>
      <c r="U31" s="41"/>
      <c r="V31" s="41"/>
      <c r="W31" s="285">
        <f>ROUND(BB94,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1"/>
      <c r="AG31" s="41"/>
      <c r="AH31" s="41"/>
      <c r="AI31" s="41"/>
      <c r="AJ31" s="41"/>
      <c r="AK31" s="285">
        <v>0</v>
      </c>
      <c r="AL31" s="286"/>
      <c r="AM31" s="286"/>
      <c r="AN31" s="286"/>
      <c r="AO31" s="286"/>
      <c r="AP31" s="41"/>
      <c r="AQ31" s="41"/>
      <c r="AR31" s="42"/>
      <c r="BE31" s="275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7">
        <v>0.15</v>
      </c>
      <c r="M32" s="286"/>
      <c r="N32" s="286"/>
      <c r="O32" s="286"/>
      <c r="P32" s="286"/>
      <c r="Q32" s="41"/>
      <c r="R32" s="41"/>
      <c r="S32" s="41"/>
      <c r="T32" s="41"/>
      <c r="U32" s="41"/>
      <c r="V32" s="41"/>
      <c r="W32" s="285">
        <f>ROUND(BC94,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1"/>
      <c r="AG32" s="41"/>
      <c r="AH32" s="41"/>
      <c r="AI32" s="41"/>
      <c r="AJ32" s="41"/>
      <c r="AK32" s="285">
        <v>0</v>
      </c>
      <c r="AL32" s="286"/>
      <c r="AM32" s="286"/>
      <c r="AN32" s="286"/>
      <c r="AO32" s="286"/>
      <c r="AP32" s="41"/>
      <c r="AQ32" s="41"/>
      <c r="AR32" s="42"/>
      <c r="BE32" s="275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7">
        <v>0</v>
      </c>
      <c r="M33" s="286"/>
      <c r="N33" s="286"/>
      <c r="O33" s="286"/>
      <c r="P33" s="286"/>
      <c r="Q33" s="41"/>
      <c r="R33" s="41"/>
      <c r="S33" s="41"/>
      <c r="T33" s="41"/>
      <c r="U33" s="41"/>
      <c r="V33" s="41"/>
      <c r="W33" s="285">
        <f>ROUND(BD94,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1"/>
      <c r="AG33" s="41"/>
      <c r="AH33" s="41"/>
      <c r="AI33" s="41"/>
      <c r="AJ33" s="41"/>
      <c r="AK33" s="285">
        <v>0</v>
      </c>
      <c r="AL33" s="286"/>
      <c r="AM33" s="286"/>
      <c r="AN33" s="286"/>
      <c r="AO33" s="286"/>
      <c r="AP33" s="41"/>
      <c r="AQ33" s="41"/>
      <c r="AR33" s="42"/>
      <c r="BE33" s="27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4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1" t="s">
        <v>48</v>
      </c>
      <c r="Y35" s="289"/>
      <c r="Z35" s="289"/>
      <c r="AA35" s="289"/>
      <c r="AB35" s="289"/>
      <c r="AC35" s="45"/>
      <c r="AD35" s="45"/>
      <c r="AE35" s="45"/>
      <c r="AF35" s="45"/>
      <c r="AG35" s="45"/>
      <c r="AH35" s="45"/>
      <c r="AI35" s="45"/>
      <c r="AJ35" s="45"/>
      <c r="AK35" s="288">
        <f>SUM(AK26:AK33)</f>
        <v>0</v>
      </c>
      <c r="AL35" s="289"/>
      <c r="AM35" s="289"/>
      <c r="AN35" s="289"/>
      <c r="AO35" s="29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2022_10_08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1" t="str">
        <f>K6</f>
        <v>Oprava kolejí a výhybek v žst. Teplice nad Metují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Teplice nad Metují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8" t="str">
        <f>IF(AN8= "","",AN8)</f>
        <v>7. 10. 2022</v>
      </c>
      <c r="AN87" s="29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9" t="str">
        <f>IF(E17="","",E17)</f>
        <v xml:space="preserve"> </v>
      </c>
      <c r="AN89" s="300"/>
      <c r="AO89" s="300"/>
      <c r="AP89" s="300"/>
      <c r="AQ89" s="36"/>
      <c r="AR89" s="39"/>
      <c r="AS89" s="303" t="s">
        <v>56</v>
      </c>
      <c r="AT89" s="30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99" t="str">
        <f>IF(E20="","",E20)</f>
        <v>ST Hradec Králové</v>
      </c>
      <c r="AN90" s="300"/>
      <c r="AO90" s="300"/>
      <c r="AP90" s="300"/>
      <c r="AQ90" s="36"/>
      <c r="AR90" s="39"/>
      <c r="AS90" s="305"/>
      <c r="AT90" s="30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7"/>
      <c r="AT91" s="30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6" t="s">
        <v>57</v>
      </c>
      <c r="D92" s="267"/>
      <c r="E92" s="267"/>
      <c r="F92" s="267"/>
      <c r="G92" s="267"/>
      <c r="H92" s="73"/>
      <c r="I92" s="270" t="s">
        <v>58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97" t="s">
        <v>59</v>
      </c>
      <c r="AH92" s="267"/>
      <c r="AI92" s="267"/>
      <c r="AJ92" s="267"/>
      <c r="AK92" s="267"/>
      <c r="AL92" s="267"/>
      <c r="AM92" s="267"/>
      <c r="AN92" s="270" t="s">
        <v>60</v>
      </c>
      <c r="AO92" s="267"/>
      <c r="AP92" s="302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9">
        <f>ROUND(AG95+AG99+AG105,2)</f>
        <v>0</v>
      </c>
      <c r="AH94" s="309"/>
      <c r="AI94" s="309"/>
      <c r="AJ94" s="309"/>
      <c r="AK94" s="309"/>
      <c r="AL94" s="309"/>
      <c r="AM94" s="309"/>
      <c r="AN94" s="310">
        <f t="shared" ref="AN94:AN105" si="0">SUM(AG94,AT94)</f>
        <v>0</v>
      </c>
      <c r="AO94" s="310"/>
      <c r="AP94" s="310"/>
      <c r="AQ94" s="85" t="s">
        <v>1</v>
      </c>
      <c r="AR94" s="86"/>
      <c r="AS94" s="87">
        <f>ROUND(AS95+AS99+AS105,2)</f>
        <v>0</v>
      </c>
      <c r="AT94" s="88">
        <f t="shared" ref="AT94:AT105" si="1">ROUND(SUM(AV94:AW94),2)</f>
        <v>0</v>
      </c>
      <c r="AU94" s="89">
        <f>ROUND(AU95+AU99+AU105,5)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ROUND(AZ95+AZ99+AZ105,2)</f>
        <v>0</v>
      </c>
      <c r="BA94" s="88">
        <f>ROUND(BA95+BA99+BA105,2)</f>
        <v>0</v>
      </c>
      <c r="BB94" s="88">
        <f>ROUND(BB95+BB99+BB105,2)</f>
        <v>0</v>
      </c>
      <c r="BC94" s="88">
        <f>ROUND(BC95+BC99+BC105,2)</f>
        <v>0</v>
      </c>
      <c r="BD94" s="90">
        <f>ROUND(BD95+BD99+BD105,2)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B95" s="93"/>
      <c r="C95" s="94"/>
      <c r="D95" s="268" t="s">
        <v>80</v>
      </c>
      <c r="E95" s="268"/>
      <c r="F95" s="268"/>
      <c r="G95" s="268"/>
      <c r="H95" s="268"/>
      <c r="I95" s="95"/>
      <c r="J95" s="268" t="s">
        <v>81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95">
        <f>ROUND(SUM(AG96:AG98),2)</f>
        <v>0</v>
      </c>
      <c r="AH95" s="296"/>
      <c r="AI95" s="296"/>
      <c r="AJ95" s="296"/>
      <c r="AK95" s="296"/>
      <c r="AL95" s="296"/>
      <c r="AM95" s="296"/>
      <c r="AN95" s="301">
        <f t="shared" si="0"/>
        <v>0</v>
      </c>
      <c r="AO95" s="296"/>
      <c r="AP95" s="296"/>
      <c r="AQ95" s="96" t="s">
        <v>82</v>
      </c>
      <c r="AR95" s="97"/>
      <c r="AS95" s="98">
        <f>ROUND(SUM(AS96:AS98),2)</f>
        <v>0</v>
      </c>
      <c r="AT95" s="99">
        <f t="shared" si="1"/>
        <v>0</v>
      </c>
      <c r="AU95" s="100">
        <f>ROUND(SUM(AU96:AU98),5)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ROUND(SUM(AZ96:AZ98),2)</f>
        <v>0</v>
      </c>
      <c r="BA95" s="99">
        <f>ROUND(SUM(BA96:BA98),2)</f>
        <v>0</v>
      </c>
      <c r="BB95" s="99">
        <f>ROUND(SUM(BB96:BB98),2)</f>
        <v>0</v>
      </c>
      <c r="BC95" s="99">
        <f>ROUND(SUM(BC96:BC98),2)</f>
        <v>0</v>
      </c>
      <c r="BD95" s="101">
        <f>ROUND(SUM(BD96:BD98),2)</f>
        <v>0</v>
      </c>
      <c r="BS95" s="102" t="s">
        <v>75</v>
      </c>
      <c r="BT95" s="102" t="s">
        <v>83</v>
      </c>
      <c r="BU95" s="102" t="s">
        <v>77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4" customFormat="1" ht="16.5" customHeight="1">
      <c r="A96" s="103" t="s">
        <v>86</v>
      </c>
      <c r="B96" s="58"/>
      <c r="C96" s="104"/>
      <c r="D96" s="104"/>
      <c r="E96" s="269" t="s">
        <v>87</v>
      </c>
      <c r="F96" s="269"/>
      <c r="G96" s="269"/>
      <c r="H96" s="269"/>
      <c r="I96" s="269"/>
      <c r="J96" s="104"/>
      <c r="K96" s="269" t="s">
        <v>88</v>
      </c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93">
        <f>'PS 01 - Úprava zabezpečov...'!J32</f>
        <v>0</v>
      </c>
      <c r="AH96" s="294"/>
      <c r="AI96" s="294"/>
      <c r="AJ96" s="294"/>
      <c r="AK96" s="294"/>
      <c r="AL96" s="294"/>
      <c r="AM96" s="294"/>
      <c r="AN96" s="293">
        <f t="shared" si="0"/>
        <v>0</v>
      </c>
      <c r="AO96" s="294"/>
      <c r="AP96" s="294"/>
      <c r="AQ96" s="105" t="s">
        <v>89</v>
      </c>
      <c r="AR96" s="60"/>
      <c r="AS96" s="106">
        <v>0</v>
      </c>
      <c r="AT96" s="107">
        <f t="shared" si="1"/>
        <v>0</v>
      </c>
      <c r="AU96" s="108">
        <f>'PS 01 - Úprava zabezpečov...'!P120</f>
        <v>0</v>
      </c>
      <c r="AV96" s="107">
        <f>'PS 01 - Úprava zabezpečov...'!J35</f>
        <v>0</v>
      </c>
      <c r="AW96" s="107">
        <f>'PS 01 - Úprava zabezpečov...'!J36</f>
        <v>0</v>
      </c>
      <c r="AX96" s="107">
        <f>'PS 01 - Úprava zabezpečov...'!J37</f>
        <v>0</v>
      </c>
      <c r="AY96" s="107">
        <f>'PS 01 - Úprava zabezpečov...'!J38</f>
        <v>0</v>
      </c>
      <c r="AZ96" s="107">
        <f>'PS 01 - Úprava zabezpečov...'!F35</f>
        <v>0</v>
      </c>
      <c r="BA96" s="107">
        <f>'PS 01 - Úprava zabezpečov...'!F36</f>
        <v>0</v>
      </c>
      <c r="BB96" s="107">
        <f>'PS 01 - Úprava zabezpečov...'!F37</f>
        <v>0</v>
      </c>
      <c r="BC96" s="107">
        <f>'PS 01 - Úprava zabezpečov...'!F38</f>
        <v>0</v>
      </c>
      <c r="BD96" s="109">
        <f>'PS 01 - Úprava zabezpečov...'!F39</f>
        <v>0</v>
      </c>
      <c r="BT96" s="110" t="s">
        <v>85</v>
      </c>
      <c r="BV96" s="110" t="s">
        <v>78</v>
      </c>
      <c r="BW96" s="110" t="s">
        <v>90</v>
      </c>
      <c r="BX96" s="110" t="s">
        <v>84</v>
      </c>
      <c r="CL96" s="110" t="s">
        <v>1</v>
      </c>
    </row>
    <row r="97" spans="1:91" s="4" customFormat="1" ht="23.25" customHeight="1">
      <c r="A97" s="103" t="s">
        <v>86</v>
      </c>
      <c r="B97" s="58"/>
      <c r="C97" s="104"/>
      <c r="D97" s="104"/>
      <c r="E97" s="269" t="s">
        <v>91</v>
      </c>
      <c r="F97" s="269"/>
      <c r="G97" s="269"/>
      <c r="H97" s="269"/>
      <c r="I97" s="269"/>
      <c r="J97" s="104"/>
      <c r="K97" s="269" t="s">
        <v>92</v>
      </c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93">
        <f>'SO 01 - Železniční svršek...'!J32</f>
        <v>0</v>
      </c>
      <c r="AH97" s="294"/>
      <c r="AI97" s="294"/>
      <c r="AJ97" s="294"/>
      <c r="AK97" s="294"/>
      <c r="AL97" s="294"/>
      <c r="AM97" s="294"/>
      <c r="AN97" s="293">
        <f t="shared" si="0"/>
        <v>0</v>
      </c>
      <c r="AO97" s="294"/>
      <c r="AP97" s="294"/>
      <c r="AQ97" s="105" t="s">
        <v>89</v>
      </c>
      <c r="AR97" s="60"/>
      <c r="AS97" s="106">
        <v>0</v>
      </c>
      <c r="AT97" s="107">
        <f t="shared" si="1"/>
        <v>0</v>
      </c>
      <c r="AU97" s="108">
        <f>'SO 01 - Železniční svršek...'!P120</f>
        <v>0</v>
      </c>
      <c r="AV97" s="107">
        <f>'SO 01 - Železniční svršek...'!J35</f>
        <v>0</v>
      </c>
      <c r="AW97" s="107">
        <f>'SO 01 - Železniční svršek...'!J36</f>
        <v>0</v>
      </c>
      <c r="AX97" s="107">
        <f>'SO 01 - Železniční svršek...'!J37</f>
        <v>0</v>
      </c>
      <c r="AY97" s="107">
        <f>'SO 01 - Železniční svršek...'!J38</f>
        <v>0</v>
      </c>
      <c r="AZ97" s="107">
        <f>'SO 01 - Železniční svršek...'!F35</f>
        <v>0</v>
      </c>
      <c r="BA97" s="107">
        <f>'SO 01 - Železniční svršek...'!F36</f>
        <v>0</v>
      </c>
      <c r="BB97" s="107">
        <f>'SO 01 - Železniční svršek...'!F37</f>
        <v>0</v>
      </c>
      <c r="BC97" s="107">
        <f>'SO 01 - Železniční svršek...'!F38</f>
        <v>0</v>
      </c>
      <c r="BD97" s="109">
        <f>'SO 01 - Železniční svršek...'!F39</f>
        <v>0</v>
      </c>
      <c r="BT97" s="110" t="s">
        <v>85</v>
      </c>
      <c r="BV97" s="110" t="s">
        <v>78</v>
      </c>
      <c r="BW97" s="110" t="s">
        <v>93</v>
      </c>
      <c r="BX97" s="110" t="s">
        <v>84</v>
      </c>
      <c r="CL97" s="110" t="s">
        <v>1</v>
      </c>
    </row>
    <row r="98" spans="1:91" s="4" customFormat="1" ht="23.25" customHeight="1">
      <c r="A98" s="103" t="s">
        <v>86</v>
      </c>
      <c r="B98" s="58"/>
      <c r="C98" s="104"/>
      <c r="D98" s="104"/>
      <c r="E98" s="269" t="s">
        <v>94</v>
      </c>
      <c r="F98" s="269"/>
      <c r="G98" s="269"/>
      <c r="H98" s="269"/>
      <c r="I98" s="269"/>
      <c r="J98" s="104"/>
      <c r="K98" s="269" t="s">
        <v>95</v>
      </c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93">
        <f>'ON 1 - NEOCEŇOVAT - Mater...'!J32</f>
        <v>0</v>
      </c>
      <c r="AH98" s="294"/>
      <c r="AI98" s="294"/>
      <c r="AJ98" s="294"/>
      <c r="AK98" s="294"/>
      <c r="AL98" s="294"/>
      <c r="AM98" s="294"/>
      <c r="AN98" s="293">
        <f t="shared" si="0"/>
        <v>0</v>
      </c>
      <c r="AO98" s="294"/>
      <c r="AP98" s="294"/>
      <c r="AQ98" s="105" t="s">
        <v>89</v>
      </c>
      <c r="AR98" s="60"/>
      <c r="AS98" s="106">
        <v>0</v>
      </c>
      <c r="AT98" s="107">
        <f t="shared" si="1"/>
        <v>0</v>
      </c>
      <c r="AU98" s="108">
        <f>'ON 1 - NEOCEŇOVAT - Mater...'!P122</f>
        <v>0</v>
      </c>
      <c r="AV98" s="107">
        <f>'ON 1 - NEOCEŇOVAT - Mater...'!J35</f>
        <v>0</v>
      </c>
      <c r="AW98" s="107">
        <f>'ON 1 - NEOCEŇOVAT - Mater...'!J36</f>
        <v>0</v>
      </c>
      <c r="AX98" s="107">
        <f>'ON 1 - NEOCEŇOVAT - Mater...'!J37</f>
        <v>0</v>
      </c>
      <c r="AY98" s="107">
        <f>'ON 1 - NEOCEŇOVAT - Mater...'!J38</f>
        <v>0</v>
      </c>
      <c r="AZ98" s="107">
        <f>'ON 1 - NEOCEŇOVAT - Mater...'!F35</f>
        <v>0</v>
      </c>
      <c r="BA98" s="107">
        <f>'ON 1 - NEOCEŇOVAT - Mater...'!F36</f>
        <v>0</v>
      </c>
      <c r="BB98" s="107">
        <f>'ON 1 - NEOCEŇOVAT - Mater...'!F37</f>
        <v>0</v>
      </c>
      <c r="BC98" s="107">
        <f>'ON 1 - NEOCEŇOVAT - Mater...'!F38</f>
        <v>0</v>
      </c>
      <c r="BD98" s="109">
        <f>'ON 1 - NEOCEŇOVAT - Mater...'!F39</f>
        <v>0</v>
      </c>
      <c r="BT98" s="110" t="s">
        <v>85</v>
      </c>
      <c r="BV98" s="110" t="s">
        <v>78</v>
      </c>
      <c r="BW98" s="110" t="s">
        <v>96</v>
      </c>
      <c r="BX98" s="110" t="s">
        <v>84</v>
      </c>
      <c r="CL98" s="110" t="s">
        <v>1</v>
      </c>
    </row>
    <row r="99" spans="1:91" s="7" customFormat="1" ht="16.5" customHeight="1">
      <c r="B99" s="93"/>
      <c r="C99" s="94"/>
      <c r="D99" s="268" t="s">
        <v>97</v>
      </c>
      <c r="E99" s="268"/>
      <c r="F99" s="268"/>
      <c r="G99" s="268"/>
      <c r="H99" s="268"/>
      <c r="I99" s="95"/>
      <c r="J99" s="268" t="s">
        <v>98</v>
      </c>
      <c r="K99" s="268"/>
      <c r="L99" s="268"/>
      <c r="M99" s="268"/>
      <c r="N99" s="268"/>
      <c r="O99" s="268"/>
      <c r="P99" s="268"/>
      <c r="Q99" s="268"/>
      <c r="R99" s="268"/>
      <c r="S99" s="268"/>
      <c r="T99" s="268"/>
      <c r="U99" s="268"/>
      <c r="V99" s="268"/>
      <c r="W99" s="268"/>
      <c r="X99" s="268"/>
      <c r="Y99" s="268"/>
      <c r="Z99" s="268"/>
      <c r="AA99" s="268"/>
      <c r="AB99" s="268"/>
      <c r="AC99" s="268"/>
      <c r="AD99" s="268"/>
      <c r="AE99" s="268"/>
      <c r="AF99" s="268"/>
      <c r="AG99" s="295">
        <f>ROUND(SUM(AG100:AG104),2)</f>
        <v>0</v>
      </c>
      <c r="AH99" s="296"/>
      <c r="AI99" s="296"/>
      <c r="AJ99" s="296"/>
      <c r="AK99" s="296"/>
      <c r="AL99" s="296"/>
      <c r="AM99" s="296"/>
      <c r="AN99" s="301">
        <f t="shared" si="0"/>
        <v>0</v>
      </c>
      <c r="AO99" s="296"/>
      <c r="AP99" s="296"/>
      <c r="AQ99" s="96" t="s">
        <v>82</v>
      </c>
      <c r="AR99" s="97"/>
      <c r="AS99" s="98">
        <f>ROUND(SUM(AS100:AS104),2)</f>
        <v>0</v>
      </c>
      <c r="AT99" s="99">
        <f t="shared" si="1"/>
        <v>0</v>
      </c>
      <c r="AU99" s="100">
        <f>ROUND(SUM(AU100:AU104),5)</f>
        <v>0</v>
      </c>
      <c r="AV99" s="99">
        <f>ROUND(AZ99*L29,2)</f>
        <v>0</v>
      </c>
      <c r="AW99" s="99">
        <f>ROUND(BA99*L30,2)</f>
        <v>0</v>
      </c>
      <c r="AX99" s="99">
        <f>ROUND(BB99*L29,2)</f>
        <v>0</v>
      </c>
      <c r="AY99" s="99">
        <f>ROUND(BC99*L30,2)</f>
        <v>0</v>
      </c>
      <c r="AZ99" s="99">
        <f>ROUND(SUM(AZ100:AZ104),2)</f>
        <v>0</v>
      </c>
      <c r="BA99" s="99">
        <f>ROUND(SUM(BA100:BA104),2)</f>
        <v>0</v>
      </c>
      <c r="BB99" s="99">
        <f>ROUND(SUM(BB100:BB104),2)</f>
        <v>0</v>
      </c>
      <c r="BC99" s="99">
        <f>ROUND(SUM(BC100:BC104),2)</f>
        <v>0</v>
      </c>
      <c r="BD99" s="101">
        <f>ROUND(SUM(BD100:BD104),2)</f>
        <v>0</v>
      </c>
      <c r="BS99" s="102" t="s">
        <v>75</v>
      </c>
      <c r="BT99" s="102" t="s">
        <v>83</v>
      </c>
      <c r="BU99" s="102" t="s">
        <v>77</v>
      </c>
      <c r="BV99" s="102" t="s">
        <v>78</v>
      </c>
      <c r="BW99" s="102" t="s">
        <v>99</v>
      </c>
      <c r="BX99" s="102" t="s">
        <v>5</v>
      </c>
      <c r="CL99" s="102" t="s">
        <v>1</v>
      </c>
      <c r="CM99" s="102" t="s">
        <v>85</v>
      </c>
    </row>
    <row r="100" spans="1:91" s="4" customFormat="1" ht="23.25" customHeight="1">
      <c r="A100" s="103" t="s">
        <v>86</v>
      </c>
      <c r="B100" s="58"/>
      <c r="C100" s="104"/>
      <c r="D100" s="104"/>
      <c r="E100" s="269" t="s">
        <v>100</v>
      </c>
      <c r="F100" s="269"/>
      <c r="G100" s="269"/>
      <c r="H100" s="269"/>
      <c r="I100" s="269"/>
      <c r="J100" s="104"/>
      <c r="K100" s="269" t="s">
        <v>101</v>
      </c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93">
        <f>'SO 10-01 - Železniční svr...'!J32</f>
        <v>0</v>
      </c>
      <c r="AH100" s="294"/>
      <c r="AI100" s="294"/>
      <c r="AJ100" s="294"/>
      <c r="AK100" s="294"/>
      <c r="AL100" s="294"/>
      <c r="AM100" s="294"/>
      <c r="AN100" s="293">
        <f t="shared" si="0"/>
        <v>0</v>
      </c>
      <c r="AO100" s="294"/>
      <c r="AP100" s="294"/>
      <c r="AQ100" s="105" t="s">
        <v>89</v>
      </c>
      <c r="AR100" s="60"/>
      <c r="AS100" s="106">
        <v>0</v>
      </c>
      <c r="AT100" s="107">
        <f t="shared" si="1"/>
        <v>0</v>
      </c>
      <c r="AU100" s="108">
        <f>'SO 10-01 - Železniční svr...'!P130</f>
        <v>0</v>
      </c>
      <c r="AV100" s="107">
        <f>'SO 10-01 - Železniční svr...'!J35</f>
        <v>0</v>
      </c>
      <c r="AW100" s="107">
        <f>'SO 10-01 - Železniční svr...'!J36</f>
        <v>0</v>
      </c>
      <c r="AX100" s="107">
        <f>'SO 10-01 - Železniční svr...'!J37</f>
        <v>0</v>
      </c>
      <c r="AY100" s="107">
        <f>'SO 10-01 - Železniční svr...'!J38</f>
        <v>0</v>
      </c>
      <c r="AZ100" s="107">
        <f>'SO 10-01 - Železniční svr...'!F35</f>
        <v>0</v>
      </c>
      <c r="BA100" s="107">
        <f>'SO 10-01 - Železniční svr...'!F36</f>
        <v>0</v>
      </c>
      <c r="BB100" s="107">
        <f>'SO 10-01 - Železniční svr...'!F37</f>
        <v>0</v>
      </c>
      <c r="BC100" s="107">
        <f>'SO 10-01 - Železniční svr...'!F38</f>
        <v>0</v>
      </c>
      <c r="BD100" s="109">
        <f>'SO 10-01 - Železniční svr...'!F39</f>
        <v>0</v>
      </c>
      <c r="BT100" s="110" t="s">
        <v>85</v>
      </c>
      <c r="BV100" s="110" t="s">
        <v>78</v>
      </c>
      <c r="BW100" s="110" t="s">
        <v>102</v>
      </c>
      <c r="BX100" s="110" t="s">
        <v>99</v>
      </c>
      <c r="CL100" s="110" t="s">
        <v>1</v>
      </c>
    </row>
    <row r="101" spans="1:91" s="4" customFormat="1" ht="23.25" customHeight="1">
      <c r="A101" s="103" t="s">
        <v>86</v>
      </c>
      <c r="B101" s="58"/>
      <c r="C101" s="104"/>
      <c r="D101" s="104"/>
      <c r="E101" s="269" t="s">
        <v>103</v>
      </c>
      <c r="F101" s="269"/>
      <c r="G101" s="269"/>
      <c r="H101" s="269"/>
      <c r="I101" s="269"/>
      <c r="J101" s="104"/>
      <c r="K101" s="269" t="s">
        <v>104</v>
      </c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93">
        <f>'SO 10-01.1 - Následná úpr...'!J32</f>
        <v>0</v>
      </c>
      <c r="AH101" s="294"/>
      <c r="AI101" s="294"/>
      <c r="AJ101" s="294"/>
      <c r="AK101" s="294"/>
      <c r="AL101" s="294"/>
      <c r="AM101" s="294"/>
      <c r="AN101" s="293">
        <f t="shared" si="0"/>
        <v>0</v>
      </c>
      <c r="AO101" s="294"/>
      <c r="AP101" s="294"/>
      <c r="AQ101" s="105" t="s">
        <v>89</v>
      </c>
      <c r="AR101" s="60"/>
      <c r="AS101" s="106">
        <v>0</v>
      </c>
      <c r="AT101" s="107">
        <f t="shared" si="1"/>
        <v>0</v>
      </c>
      <c r="AU101" s="108">
        <f>'SO 10-01.1 - Následná úpr...'!P123</f>
        <v>0</v>
      </c>
      <c r="AV101" s="107">
        <f>'SO 10-01.1 - Následná úpr...'!J35</f>
        <v>0</v>
      </c>
      <c r="AW101" s="107">
        <f>'SO 10-01.1 - Následná úpr...'!J36</f>
        <v>0</v>
      </c>
      <c r="AX101" s="107">
        <f>'SO 10-01.1 - Následná úpr...'!J37</f>
        <v>0</v>
      </c>
      <c r="AY101" s="107">
        <f>'SO 10-01.1 - Následná úpr...'!J38</f>
        <v>0</v>
      </c>
      <c r="AZ101" s="107">
        <f>'SO 10-01.1 - Následná úpr...'!F35</f>
        <v>0</v>
      </c>
      <c r="BA101" s="107">
        <f>'SO 10-01.1 - Následná úpr...'!F36</f>
        <v>0</v>
      </c>
      <c r="BB101" s="107">
        <f>'SO 10-01.1 - Následná úpr...'!F37</f>
        <v>0</v>
      </c>
      <c r="BC101" s="107">
        <f>'SO 10-01.1 - Následná úpr...'!F38</f>
        <v>0</v>
      </c>
      <c r="BD101" s="109">
        <f>'SO 10-01.1 - Následná úpr...'!F39</f>
        <v>0</v>
      </c>
      <c r="BT101" s="110" t="s">
        <v>85</v>
      </c>
      <c r="BV101" s="110" t="s">
        <v>78</v>
      </c>
      <c r="BW101" s="110" t="s">
        <v>105</v>
      </c>
      <c r="BX101" s="110" t="s">
        <v>99</v>
      </c>
      <c r="CL101" s="110" t="s">
        <v>1</v>
      </c>
    </row>
    <row r="102" spans="1:91" s="4" customFormat="1" ht="23.25" customHeight="1">
      <c r="A102" s="103" t="s">
        <v>86</v>
      </c>
      <c r="B102" s="58"/>
      <c r="C102" s="104"/>
      <c r="D102" s="104"/>
      <c r="E102" s="269" t="s">
        <v>106</v>
      </c>
      <c r="F102" s="269"/>
      <c r="G102" s="269"/>
      <c r="H102" s="269"/>
      <c r="I102" s="269"/>
      <c r="J102" s="104"/>
      <c r="K102" s="269" t="s">
        <v>107</v>
      </c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93">
        <f>'SO 11-01 - Železniční spodek'!J32</f>
        <v>0</v>
      </c>
      <c r="AH102" s="294"/>
      <c r="AI102" s="294"/>
      <c r="AJ102" s="294"/>
      <c r="AK102" s="294"/>
      <c r="AL102" s="294"/>
      <c r="AM102" s="294"/>
      <c r="AN102" s="293">
        <f t="shared" si="0"/>
        <v>0</v>
      </c>
      <c r="AO102" s="294"/>
      <c r="AP102" s="294"/>
      <c r="AQ102" s="105" t="s">
        <v>89</v>
      </c>
      <c r="AR102" s="60"/>
      <c r="AS102" s="106">
        <v>0</v>
      </c>
      <c r="AT102" s="107">
        <f t="shared" si="1"/>
        <v>0</v>
      </c>
      <c r="AU102" s="108">
        <f>'SO 11-01 - Železniční spodek'!P126</f>
        <v>0</v>
      </c>
      <c r="AV102" s="107">
        <f>'SO 11-01 - Železniční spodek'!J35</f>
        <v>0</v>
      </c>
      <c r="AW102" s="107">
        <f>'SO 11-01 - Železniční spodek'!J36</f>
        <v>0</v>
      </c>
      <c r="AX102" s="107">
        <f>'SO 11-01 - Železniční spodek'!J37</f>
        <v>0</v>
      </c>
      <c r="AY102" s="107">
        <f>'SO 11-01 - Železniční spodek'!J38</f>
        <v>0</v>
      </c>
      <c r="AZ102" s="107">
        <f>'SO 11-01 - Železniční spodek'!F35</f>
        <v>0</v>
      </c>
      <c r="BA102" s="107">
        <f>'SO 11-01 - Železniční spodek'!F36</f>
        <v>0</v>
      </c>
      <c r="BB102" s="107">
        <f>'SO 11-01 - Železniční spodek'!F37</f>
        <v>0</v>
      </c>
      <c r="BC102" s="107">
        <f>'SO 11-01 - Železniční spodek'!F38</f>
        <v>0</v>
      </c>
      <c r="BD102" s="109">
        <f>'SO 11-01 - Železniční spodek'!F39</f>
        <v>0</v>
      </c>
      <c r="BT102" s="110" t="s">
        <v>85</v>
      </c>
      <c r="BV102" s="110" t="s">
        <v>78</v>
      </c>
      <c r="BW102" s="110" t="s">
        <v>108</v>
      </c>
      <c r="BX102" s="110" t="s">
        <v>99</v>
      </c>
      <c r="CL102" s="110" t="s">
        <v>1</v>
      </c>
    </row>
    <row r="103" spans="1:91" s="4" customFormat="1" ht="23.25" customHeight="1">
      <c r="A103" s="103" t="s">
        <v>86</v>
      </c>
      <c r="B103" s="58"/>
      <c r="C103" s="104"/>
      <c r="D103" s="104"/>
      <c r="E103" s="269" t="s">
        <v>109</v>
      </c>
      <c r="F103" s="269"/>
      <c r="G103" s="269"/>
      <c r="H103" s="269"/>
      <c r="I103" s="269"/>
      <c r="J103" s="104"/>
      <c r="K103" s="269" t="s">
        <v>110</v>
      </c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269"/>
      <c r="AG103" s="293">
        <f>'SO 21-06 - Propustek v ev...'!J32</f>
        <v>0</v>
      </c>
      <c r="AH103" s="294"/>
      <c r="AI103" s="294"/>
      <c r="AJ103" s="294"/>
      <c r="AK103" s="294"/>
      <c r="AL103" s="294"/>
      <c r="AM103" s="294"/>
      <c r="AN103" s="293">
        <f t="shared" si="0"/>
        <v>0</v>
      </c>
      <c r="AO103" s="294"/>
      <c r="AP103" s="294"/>
      <c r="AQ103" s="105" t="s">
        <v>89</v>
      </c>
      <c r="AR103" s="60"/>
      <c r="AS103" s="106">
        <v>0</v>
      </c>
      <c r="AT103" s="107">
        <f t="shared" si="1"/>
        <v>0</v>
      </c>
      <c r="AU103" s="108">
        <f>'SO 21-06 - Propustek v ev...'!P130</f>
        <v>0</v>
      </c>
      <c r="AV103" s="107">
        <f>'SO 21-06 - Propustek v ev...'!J35</f>
        <v>0</v>
      </c>
      <c r="AW103" s="107">
        <f>'SO 21-06 - Propustek v ev...'!J36</f>
        <v>0</v>
      </c>
      <c r="AX103" s="107">
        <f>'SO 21-06 - Propustek v ev...'!J37</f>
        <v>0</v>
      </c>
      <c r="AY103" s="107">
        <f>'SO 21-06 - Propustek v ev...'!J38</f>
        <v>0</v>
      </c>
      <c r="AZ103" s="107">
        <f>'SO 21-06 - Propustek v ev...'!F35</f>
        <v>0</v>
      </c>
      <c r="BA103" s="107">
        <f>'SO 21-06 - Propustek v ev...'!F36</f>
        <v>0</v>
      </c>
      <c r="BB103" s="107">
        <f>'SO 21-06 - Propustek v ev...'!F37</f>
        <v>0</v>
      </c>
      <c r="BC103" s="107">
        <f>'SO 21-06 - Propustek v ev...'!F38</f>
        <v>0</v>
      </c>
      <c r="BD103" s="109">
        <f>'SO 21-06 - Propustek v ev...'!F39</f>
        <v>0</v>
      </c>
      <c r="BT103" s="110" t="s">
        <v>85</v>
      </c>
      <c r="BV103" s="110" t="s">
        <v>78</v>
      </c>
      <c r="BW103" s="110" t="s">
        <v>111</v>
      </c>
      <c r="BX103" s="110" t="s">
        <v>99</v>
      </c>
      <c r="CL103" s="110" t="s">
        <v>1</v>
      </c>
    </row>
    <row r="104" spans="1:91" s="4" customFormat="1" ht="23.25" customHeight="1">
      <c r="A104" s="103" t="s">
        <v>86</v>
      </c>
      <c r="B104" s="58"/>
      <c r="C104" s="104"/>
      <c r="D104" s="104"/>
      <c r="E104" s="269" t="s">
        <v>112</v>
      </c>
      <c r="F104" s="269"/>
      <c r="G104" s="269"/>
      <c r="H104" s="269"/>
      <c r="I104" s="269"/>
      <c r="J104" s="104"/>
      <c r="K104" s="269" t="s">
        <v>113</v>
      </c>
      <c r="L104" s="269"/>
      <c r="M104" s="269"/>
      <c r="N104" s="269"/>
      <c r="O104" s="269"/>
      <c r="P104" s="269"/>
      <c r="Q104" s="269"/>
      <c r="R104" s="269"/>
      <c r="S104" s="269"/>
      <c r="T104" s="269"/>
      <c r="U104" s="269"/>
      <c r="V104" s="269"/>
      <c r="W104" s="269"/>
      <c r="X104" s="269"/>
      <c r="Y104" s="269"/>
      <c r="Z104" s="269"/>
      <c r="AA104" s="269"/>
      <c r="AB104" s="269"/>
      <c r="AC104" s="269"/>
      <c r="AD104" s="269"/>
      <c r="AE104" s="269"/>
      <c r="AF104" s="269"/>
      <c r="AG104" s="293">
        <f>'ON 2 -  NEOCEŇOVAT - Mate...'!J32</f>
        <v>0</v>
      </c>
      <c r="AH104" s="294"/>
      <c r="AI104" s="294"/>
      <c r="AJ104" s="294"/>
      <c r="AK104" s="294"/>
      <c r="AL104" s="294"/>
      <c r="AM104" s="294"/>
      <c r="AN104" s="293">
        <f t="shared" si="0"/>
        <v>0</v>
      </c>
      <c r="AO104" s="294"/>
      <c r="AP104" s="294"/>
      <c r="AQ104" s="105" t="s">
        <v>89</v>
      </c>
      <c r="AR104" s="60"/>
      <c r="AS104" s="106">
        <v>0</v>
      </c>
      <c r="AT104" s="107">
        <f t="shared" si="1"/>
        <v>0</v>
      </c>
      <c r="AU104" s="108">
        <f>'ON 2 -  NEOCEŇOVAT - Mate...'!P122</f>
        <v>0</v>
      </c>
      <c r="AV104" s="107">
        <f>'ON 2 -  NEOCEŇOVAT - Mate...'!J35</f>
        <v>0</v>
      </c>
      <c r="AW104" s="107">
        <f>'ON 2 -  NEOCEŇOVAT - Mate...'!J36</f>
        <v>0</v>
      </c>
      <c r="AX104" s="107">
        <f>'ON 2 -  NEOCEŇOVAT - Mate...'!J37</f>
        <v>0</v>
      </c>
      <c r="AY104" s="107">
        <f>'ON 2 -  NEOCEŇOVAT - Mate...'!J38</f>
        <v>0</v>
      </c>
      <c r="AZ104" s="107">
        <f>'ON 2 -  NEOCEŇOVAT - Mate...'!F35</f>
        <v>0</v>
      </c>
      <c r="BA104" s="107">
        <f>'ON 2 -  NEOCEŇOVAT - Mate...'!F36</f>
        <v>0</v>
      </c>
      <c r="BB104" s="107">
        <f>'ON 2 -  NEOCEŇOVAT - Mate...'!F37</f>
        <v>0</v>
      </c>
      <c r="BC104" s="107">
        <f>'ON 2 -  NEOCEŇOVAT - Mate...'!F38</f>
        <v>0</v>
      </c>
      <c r="BD104" s="109">
        <f>'ON 2 -  NEOCEŇOVAT - Mate...'!F39</f>
        <v>0</v>
      </c>
      <c r="BT104" s="110" t="s">
        <v>85</v>
      </c>
      <c r="BV104" s="110" t="s">
        <v>78</v>
      </c>
      <c r="BW104" s="110" t="s">
        <v>114</v>
      </c>
      <c r="BX104" s="110" t="s">
        <v>99</v>
      </c>
      <c r="CL104" s="110" t="s">
        <v>1</v>
      </c>
    </row>
    <row r="105" spans="1:91" s="7" customFormat="1" ht="16.5" customHeight="1">
      <c r="A105" s="103" t="s">
        <v>86</v>
      </c>
      <c r="B105" s="93"/>
      <c r="C105" s="94"/>
      <c r="D105" s="268" t="s">
        <v>115</v>
      </c>
      <c r="E105" s="268"/>
      <c r="F105" s="268"/>
      <c r="G105" s="268"/>
      <c r="H105" s="268"/>
      <c r="I105" s="95"/>
      <c r="J105" s="268" t="s">
        <v>116</v>
      </c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8"/>
      <c r="AF105" s="268"/>
      <c r="AG105" s="301">
        <f>'VON - Vedlejší a ostatní ...'!J30</f>
        <v>0</v>
      </c>
      <c r="AH105" s="296"/>
      <c r="AI105" s="296"/>
      <c r="AJ105" s="296"/>
      <c r="AK105" s="296"/>
      <c r="AL105" s="296"/>
      <c r="AM105" s="296"/>
      <c r="AN105" s="301">
        <f t="shared" si="0"/>
        <v>0</v>
      </c>
      <c r="AO105" s="296"/>
      <c r="AP105" s="296"/>
      <c r="AQ105" s="96" t="s">
        <v>82</v>
      </c>
      <c r="AR105" s="97"/>
      <c r="AS105" s="111">
        <v>0</v>
      </c>
      <c r="AT105" s="112">
        <f t="shared" si="1"/>
        <v>0</v>
      </c>
      <c r="AU105" s="113">
        <f>'VON - Vedlejší a ostatní ...'!P119</f>
        <v>0</v>
      </c>
      <c r="AV105" s="112">
        <f>'VON - Vedlejší a ostatní ...'!J33</f>
        <v>0</v>
      </c>
      <c r="AW105" s="112">
        <f>'VON - Vedlejší a ostatní ...'!J34</f>
        <v>0</v>
      </c>
      <c r="AX105" s="112">
        <f>'VON - Vedlejší a ostatní ...'!J35</f>
        <v>0</v>
      </c>
      <c r="AY105" s="112">
        <f>'VON - Vedlejší a ostatní ...'!J36</f>
        <v>0</v>
      </c>
      <c r="AZ105" s="112">
        <f>'VON - Vedlejší a ostatní ...'!F33</f>
        <v>0</v>
      </c>
      <c r="BA105" s="112">
        <f>'VON - Vedlejší a ostatní ...'!F34</f>
        <v>0</v>
      </c>
      <c r="BB105" s="112">
        <f>'VON - Vedlejší a ostatní ...'!F35</f>
        <v>0</v>
      </c>
      <c r="BC105" s="112">
        <f>'VON - Vedlejší a ostatní ...'!F36</f>
        <v>0</v>
      </c>
      <c r="BD105" s="114">
        <f>'VON - Vedlejší a ostatní ...'!F37</f>
        <v>0</v>
      </c>
      <c r="BT105" s="102" t="s">
        <v>83</v>
      </c>
      <c r="BV105" s="102" t="s">
        <v>78</v>
      </c>
      <c r="BW105" s="102" t="s">
        <v>117</v>
      </c>
      <c r="BX105" s="102" t="s">
        <v>5</v>
      </c>
      <c r="CL105" s="102" t="s">
        <v>1</v>
      </c>
      <c r="CM105" s="102" t="s">
        <v>85</v>
      </c>
    </row>
    <row r="106" spans="1:91" s="2" customFormat="1" ht="30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1:9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sheetProtection algorithmName="SHA-512" hashValue="vAtKetExfVUnW1jxTkuRG/b3aorFZi1GWcYapIM8hInOdvpu43TV/SQ3a8RyQW5E5B9Ylw8M7bw/GVIYOuD+aA==" saltValue="r50qRj9Q0BPlqCvYaup2vSzmXtO0ae476mf6Lpb1KLN1kAbfl1NNOASzCC8YFb9gfCIfiRnnF6h+UD3ib0sZ9Q==" spinCount="100000" sheet="1" objects="1" scenarios="1" formatColumns="0" formatRows="0"/>
  <mergeCells count="82">
    <mergeCell ref="AS89:AT91"/>
    <mergeCell ref="AN105:AP105"/>
    <mergeCell ref="AG105:AM105"/>
    <mergeCell ref="AG94:AM94"/>
    <mergeCell ref="AN94:AP94"/>
    <mergeCell ref="AM90:AP90"/>
    <mergeCell ref="AN103:AP103"/>
    <mergeCell ref="AN104:AP104"/>
    <mergeCell ref="AN102:AP102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K35:AO35"/>
    <mergeCell ref="X35:AB35"/>
    <mergeCell ref="AR2:BE2"/>
    <mergeCell ref="AG104:AM104"/>
    <mergeCell ref="AG97:AM97"/>
    <mergeCell ref="AG98:AM98"/>
    <mergeCell ref="AG96:AM96"/>
    <mergeCell ref="AG99:AM99"/>
    <mergeCell ref="AG92:AM92"/>
    <mergeCell ref="AG95:AM95"/>
    <mergeCell ref="AG102:AM102"/>
    <mergeCell ref="AG100:AM100"/>
    <mergeCell ref="AG103:AM103"/>
    <mergeCell ref="AG101:AM101"/>
    <mergeCell ref="AM87:AN87"/>
    <mergeCell ref="AM89:AP89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100:AF100"/>
    <mergeCell ref="K101:AF101"/>
    <mergeCell ref="K102:AF102"/>
    <mergeCell ref="K103:AF103"/>
    <mergeCell ref="K97:AF97"/>
    <mergeCell ref="K98:AF98"/>
    <mergeCell ref="C92:G92"/>
    <mergeCell ref="D99:H99"/>
    <mergeCell ref="D95:H95"/>
    <mergeCell ref="E97:I97"/>
    <mergeCell ref="E104:I104"/>
    <mergeCell ref="E98:I98"/>
    <mergeCell ref="E103:I103"/>
    <mergeCell ref="E102:I102"/>
    <mergeCell ref="E101:I101"/>
    <mergeCell ref="E100:I100"/>
    <mergeCell ref="E96:I96"/>
    <mergeCell ref="I92:AF92"/>
    <mergeCell ref="J95:AF95"/>
    <mergeCell ref="J99:AF99"/>
    <mergeCell ref="K96:AF96"/>
    <mergeCell ref="K104:AF104"/>
  </mergeCells>
  <hyperlinks>
    <hyperlink ref="A96" location="'PS 01 - Úprava zabezpečov...'!C2" display="/"/>
    <hyperlink ref="A97" location="'SO 01 - Železniční svršek...'!C2" display="/"/>
    <hyperlink ref="A98" location="'ON 1 - NEOCEŇOVAT - Mater...'!C2" display="/"/>
    <hyperlink ref="A100" location="'SO 10-01 - Železniční svr...'!C2" display="/"/>
    <hyperlink ref="A101" location="'SO 10-01.1 - Následná úpr...'!C2" display="/"/>
    <hyperlink ref="A102" location="'SO 11-01 - Železniční spodek'!C2" display="/"/>
    <hyperlink ref="A103" location="'SO 21-06 - Propustek v ev...'!C2" display="/"/>
    <hyperlink ref="A104" location="'ON 2 -  NEOCEŇOVAT - Mate...'!C2" display="/"/>
    <hyperlink ref="A105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117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2" customFormat="1" ht="12" hidden="1" customHeight="1">
      <c r="A8" s="34"/>
      <c r="B8" s="39"/>
      <c r="C8" s="34"/>
      <c r="D8" s="119" t="s">
        <v>119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4" t="s">
        <v>1373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123</v>
      </c>
      <c r="G12" s="34"/>
      <c r="H12" s="34"/>
      <c r="I12" s="119" t="s">
        <v>22</v>
      </c>
      <c r="J12" s="120" t="str">
        <f>'Rekapitulace zakázky'!AN8</f>
        <v>7. 10. 2022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5" t="str">
        <f>'Rekapitulace zakázky'!E14</f>
        <v>Vyplň údaj</v>
      </c>
      <c r="F18" s="316"/>
      <c r="G18" s="316"/>
      <c r="H18" s="316"/>
      <c r="I18" s="119" t="s">
        <v>27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">
        <v>124</v>
      </c>
      <c r="F21" s="34"/>
      <c r="G21" s="34"/>
      <c r="H21" s="34"/>
      <c r="I21" s="119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71.25" hidden="1" customHeight="1">
      <c r="A27" s="121"/>
      <c r="B27" s="122"/>
      <c r="C27" s="121"/>
      <c r="D27" s="121"/>
      <c r="E27" s="317" t="s">
        <v>125</v>
      </c>
      <c r="F27" s="317"/>
      <c r="G27" s="317"/>
      <c r="H27" s="317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7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40</v>
      </c>
      <c r="E33" s="119" t="s">
        <v>41</v>
      </c>
      <c r="F33" s="129">
        <f>ROUND((SUM(BE119:BE160)),  2)</f>
        <v>0</v>
      </c>
      <c r="G33" s="34"/>
      <c r="H33" s="34"/>
      <c r="I33" s="130">
        <v>0.21</v>
      </c>
      <c r="J33" s="129">
        <f>ROUND(((SUM(BE119:BE160))*I33),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42</v>
      </c>
      <c r="F34" s="129">
        <f>ROUND((SUM(BF119:BF160)),  2)</f>
        <v>0</v>
      </c>
      <c r="G34" s="34"/>
      <c r="H34" s="34"/>
      <c r="I34" s="130">
        <v>0.15</v>
      </c>
      <c r="J34" s="129">
        <f>ROUND(((SUM(BF119:BF160))*I34),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43</v>
      </c>
      <c r="F35" s="129">
        <f>ROUND((SUM(BG119:BG160)),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44</v>
      </c>
      <c r="F36" s="129">
        <f>ROUND((SUM(BH119:BH160)),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45</v>
      </c>
      <c r="F37" s="129">
        <f>ROUND((SUM(BI119:BI160)),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1" t="str">
        <f>E9</f>
        <v>VON - Vedlejší a ostatní náklady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žst. Teplice nad Metují</v>
      </c>
      <c r="G89" s="36"/>
      <c r="H89" s="36"/>
      <c r="I89" s="29" t="s">
        <v>22</v>
      </c>
      <c r="J89" s="66" t="str">
        <f>IF(J12="","",J12)</f>
        <v>7. 10. 2022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Správa železnic, s.o.</v>
      </c>
      <c r="G91" s="36"/>
      <c r="H91" s="36"/>
      <c r="I91" s="29" t="s">
        <v>30</v>
      </c>
      <c r="J91" s="32" t="str">
        <f>E21</f>
        <v>Prodin, a.s.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ST Hradec Králové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127</v>
      </c>
      <c r="D94" s="150"/>
      <c r="E94" s="150"/>
      <c r="F94" s="150"/>
      <c r="G94" s="150"/>
      <c r="H94" s="150"/>
      <c r="I94" s="150"/>
      <c r="J94" s="151" t="s">
        <v>128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129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130</v>
      </c>
    </row>
    <row r="97" spans="1:31" s="13" customFormat="1" ht="24.95" hidden="1" customHeight="1">
      <c r="B97" s="232"/>
      <c r="C97" s="233"/>
      <c r="D97" s="234" t="s">
        <v>1374</v>
      </c>
      <c r="E97" s="235"/>
      <c r="F97" s="235"/>
      <c r="G97" s="235"/>
      <c r="H97" s="235"/>
      <c r="I97" s="235"/>
      <c r="J97" s="236">
        <f>J120</f>
        <v>0</v>
      </c>
      <c r="K97" s="233"/>
      <c r="L97" s="237"/>
    </row>
    <row r="98" spans="1:31" s="13" customFormat="1" ht="24.95" hidden="1" customHeight="1">
      <c r="B98" s="232"/>
      <c r="C98" s="233"/>
      <c r="D98" s="234" t="s">
        <v>1375</v>
      </c>
      <c r="E98" s="235"/>
      <c r="F98" s="235"/>
      <c r="G98" s="235"/>
      <c r="H98" s="235"/>
      <c r="I98" s="235"/>
      <c r="J98" s="236">
        <f>J134</f>
        <v>0</v>
      </c>
      <c r="K98" s="233"/>
      <c r="L98" s="237"/>
    </row>
    <row r="99" spans="1:31" s="13" customFormat="1" ht="24.95" hidden="1" customHeight="1">
      <c r="B99" s="232"/>
      <c r="C99" s="233"/>
      <c r="D99" s="234" t="s">
        <v>1376</v>
      </c>
      <c r="E99" s="235"/>
      <c r="F99" s="235"/>
      <c r="G99" s="235"/>
      <c r="H99" s="235"/>
      <c r="I99" s="235"/>
      <c r="J99" s="236">
        <f>J145</f>
        <v>0</v>
      </c>
      <c r="K99" s="233"/>
      <c r="L99" s="237"/>
    </row>
    <row r="100" spans="1:31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ht="11.25" hidden="1"/>
    <row r="103" spans="1:31" ht="11.25" hidden="1"/>
    <row r="104" spans="1:31" ht="11.25" hidden="1"/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131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8" t="str">
        <f>E7</f>
        <v>Oprava kolejí a výhybek v žst. Teplice nad Metují</v>
      </c>
      <c r="F109" s="319"/>
      <c r="G109" s="319"/>
      <c r="H109" s="31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119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1" t="str">
        <f>E9</f>
        <v>VON - Vedlejší a ostatní náklady</v>
      </c>
      <c r="F111" s="320"/>
      <c r="G111" s="320"/>
      <c r="H111" s="32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žst. Teplice nad Metují</v>
      </c>
      <c r="G113" s="36"/>
      <c r="H113" s="36"/>
      <c r="I113" s="29" t="s">
        <v>22</v>
      </c>
      <c r="J113" s="66" t="str">
        <f>IF(J12="","",J12)</f>
        <v>7. 10. 2022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železnic, s.o.</v>
      </c>
      <c r="G115" s="36"/>
      <c r="H115" s="36"/>
      <c r="I115" s="29" t="s">
        <v>30</v>
      </c>
      <c r="J115" s="32" t="str">
        <f>E21</f>
        <v>Prodin, a.s.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33</v>
      </c>
      <c r="J116" s="32" t="str">
        <f>E24</f>
        <v>ST Hradec Králové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9" customFormat="1" ht="29.25" customHeight="1">
      <c r="A118" s="153"/>
      <c r="B118" s="154"/>
      <c r="C118" s="155" t="s">
        <v>132</v>
      </c>
      <c r="D118" s="156" t="s">
        <v>61</v>
      </c>
      <c r="E118" s="156" t="s">
        <v>57</v>
      </c>
      <c r="F118" s="156" t="s">
        <v>58</v>
      </c>
      <c r="G118" s="156" t="s">
        <v>133</v>
      </c>
      <c r="H118" s="156" t="s">
        <v>134</v>
      </c>
      <c r="I118" s="156" t="s">
        <v>135</v>
      </c>
      <c r="J118" s="156" t="s">
        <v>128</v>
      </c>
      <c r="K118" s="157" t="s">
        <v>136</v>
      </c>
      <c r="L118" s="158"/>
      <c r="M118" s="75" t="s">
        <v>1</v>
      </c>
      <c r="N118" s="76" t="s">
        <v>40</v>
      </c>
      <c r="O118" s="76" t="s">
        <v>137</v>
      </c>
      <c r="P118" s="76" t="s">
        <v>138</v>
      </c>
      <c r="Q118" s="76" t="s">
        <v>139</v>
      </c>
      <c r="R118" s="76" t="s">
        <v>140</v>
      </c>
      <c r="S118" s="76" t="s">
        <v>141</v>
      </c>
      <c r="T118" s="77" t="s">
        <v>142</v>
      </c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</row>
    <row r="119" spans="1:65" s="2" customFormat="1" ht="22.9" customHeight="1">
      <c r="A119" s="34"/>
      <c r="B119" s="35"/>
      <c r="C119" s="82" t="s">
        <v>143</v>
      </c>
      <c r="D119" s="36"/>
      <c r="E119" s="36"/>
      <c r="F119" s="36"/>
      <c r="G119" s="36"/>
      <c r="H119" s="36"/>
      <c r="I119" s="36"/>
      <c r="J119" s="159">
        <f>BK119</f>
        <v>0</v>
      </c>
      <c r="K119" s="36"/>
      <c r="L119" s="39"/>
      <c r="M119" s="78"/>
      <c r="N119" s="160"/>
      <c r="O119" s="79"/>
      <c r="P119" s="161">
        <f>P120+P134+P145</f>
        <v>0</v>
      </c>
      <c r="Q119" s="79"/>
      <c r="R119" s="161">
        <f>R120+R134+R145</f>
        <v>0</v>
      </c>
      <c r="S119" s="79"/>
      <c r="T119" s="162">
        <f>T120+T134+T145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75</v>
      </c>
      <c r="AU119" s="17" t="s">
        <v>130</v>
      </c>
      <c r="BK119" s="163">
        <f>BK120+BK134+BK145</f>
        <v>0</v>
      </c>
    </row>
    <row r="120" spans="1:65" s="14" customFormat="1" ht="25.9" customHeight="1">
      <c r="B120" s="238"/>
      <c r="C120" s="239"/>
      <c r="D120" s="240" t="s">
        <v>75</v>
      </c>
      <c r="E120" s="241" t="s">
        <v>820</v>
      </c>
      <c r="F120" s="241" t="s">
        <v>17</v>
      </c>
      <c r="G120" s="239"/>
      <c r="H120" s="239"/>
      <c r="I120" s="242"/>
      <c r="J120" s="243">
        <f>BK120</f>
        <v>0</v>
      </c>
      <c r="K120" s="239"/>
      <c r="L120" s="244"/>
      <c r="M120" s="245"/>
      <c r="N120" s="246"/>
      <c r="O120" s="246"/>
      <c r="P120" s="247">
        <f>SUM(P121:P133)</f>
        <v>0</v>
      </c>
      <c r="Q120" s="246"/>
      <c r="R120" s="247">
        <f>SUM(R121:R133)</f>
        <v>0</v>
      </c>
      <c r="S120" s="246"/>
      <c r="T120" s="248">
        <f>SUM(T121:T133)</f>
        <v>0</v>
      </c>
      <c r="AR120" s="249" t="s">
        <v>83</v>
      </c>
      <c r="AT120" s="250" t="s">
        <v>75</v>
      </c>
      <c r="AU120" s="250" t="s">
        <v>76</v>
      </c>
      <c r="AY120" s="249" t="s">
        <v>149</v>
      </c>
      <c r="BK120" s="251">
        <f>SUM(BK121:BK133)</f>
        <v>0</v>
      </c>
    </row>
    <row r="121" spans="1:65" s="2" customFormat="1" ht="16.5" customHeight="1">
      <c r="A121" s="34"/>
      <c r="B121" s="35"/>
      <c r="C121" s="164" t="s">
        <v>83</v>
      </c>
      <c r="D121" s="164" t="s">
        <v>144</v>
      </c>
      <c r="E121" s="165" t="s">
        <v>1377</v>
      </c>
      <c r="F121" s="166" t="s">
        <v>1378</v>
      </c>
      <c r="G121" s="167" t="s">
        <v>1379</v>
      </c>
      <c r="H121" s="265"/>
      <c r="I121" s="169"/>
      <c r="J121" s="170">
        <f>ROUND(I121*H121,2)</f>
        <v>0</v>
      </c>
      <c r="K121" s="166" t="s">
        <v>159</v>
      </c>
      <c r="L121" s="39"/>
      <c r="M121" s="171" t="s">
        <v>1</v>
      </c>
      <c r="N121" s="172" t="s">
        <v>41</v>
      </c>
      <c r="O121" s="71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5" t="s">
        <v>1380</v>
      </c>
      <c r="AT121" s="175" t="s">
        <v>144</v>
      </c>
      <c r="AU121" s="175" t="s">
        <v>83</v>
      </c>
      <c r="AY121" s="17" t="s">
        <v>149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83</v>
      </c>
      <c r="BK121" s="176">
        <f>ROUND(I121*H121,2)</f>
        <v>0</v>
      </c>
      <c r="BL121" s="17" t="s">
        <v>1380</v>
      </c>
      <c r="BM121" s="175" t="s">
        <v>1381</v>
      </c>
    </row>
    <row r="122" spans="1:65" s="2" customFormat="1" ht="21.75" customHeight="1">
      <c r="A122" s="34"/>
      <c r="B122" s="35"/>
      <c r="C122" s="164" t="s">
        <v>85</v>
      </c>
      <c r="D122" s="164" t="s">
        <v>144</v>
      </c>
      <c r="E122" s="165" t="s">
        <v>1382</v>
      </c>
      <c r="F122" s="166" t="s">
        <v>1383</v>
      </c>
      <c r="G122" s="167" t="s">
        <v>1379</v>
      </c>
      <c r="H122" s="265"/>
      <c r="I122" s="169"/>
      <c r="J122" s="170">
        <f>ROUND(I122*H122,2)</f>
        <v>0</v>
      </c>
      <c r="K122" s="166" t="s">
        <v>159</v>
      </c>
      <c r="L122" s="39"/>
      <c r="M122" s="171" t="s">
        <v>1</v>
      </c>
      <c r="N122" s="172" t="s">
        <v>41</v>
      </c>
      <c r="O122" s="71"/>
      <c r="P122" s="173">
        <f>O122*H122</f>
        <v>0</v>
      </c>
      <c r="Q122" s="173">
        <v>0</v>
      </c>
      <c r="R122" s="173">
        <f>Q122*H122</f>
        <v>0</v>
      </c>
      <c r="S122" s="173">
        <v>0</v>
      </c>
      <c r="T122" s="17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5" t="s">
        <v>1380</v>
      </c>
      <c r="AT122" s="175" t="s">
        <v>144</v>
      </c>
      <c r="AU122" s="175" t="s">
        <v>83</v>
      </c>
      <c r="AY122" s="17" t="s">
        <v>149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83</v>
      </c>
      <c r="BK122" s="176">
        <f>ROUND(I122*H122,2)</f>
        <v>0</v>
      </c>
      <c r="BL122" s="17" t="s">
        <v>1380</v>
      </c>
      <c r="BM122" s="175" t="s">
        <v>1384</v>
      </c>
    </row>
    <row r="123" spans="1:65" s="2" customFormat="1" ht="24.2" customHeight="1">
      <c r="A123" s="34"/>
      <c r="B123" s="35"/>
      <c r="C123" s="164" t="s">
        <v>155</v>
      </c>
      <c r="D123" s="164" t="s">
        <v>144</v>
      </c>
      <c r="E123" s="165" t="s">
        <v>1385</v>
      </c>
      <c r="F123" s="166" t="s">
        <v>1386</v>
      </c>
      <c r="G123" s="167" t="s">
        <v>1379</v>
      </c>
      <c r="H123" s="265"/>
      <c r="I123" s="169"/>
      <c r="J123" s="170">
        <f>ROUND(I123*H123,2)</f>
        <v>0</v>
      </c>
      <c r="K123" s="166" t="s">
        <v>159</v>
      </c>
      <c r="L123" s="39"/>
      <c r="M123" s="171" t="s">
        <v>1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5" t="s">
        <v>1380</v>
      </c>
      <c r="AT123" s="175" t="s">
        <v>144</v>
      </c>
      <c r="AU123" s="175" t="s">
        <v>83</v>
      </c>
      <c r="AY123" s="17" t="s">
        <v>149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7" t="s">
        <v>83</v>
      </c>
      <c r="BK123" s="176">
        <f>ROUND(I123*H123,2)</f>
        <v>0</v>
      </c>
      <c r="BL123" s="17" t="s">
        <v>1380</v>
      </c>
      <c r="BM123" s="175" t="s">
        <v>1387</v>
      </c>
    </row>
    <row r="124" spans="1:65" s="2" customFormat="1" ht="21.75" customHeight="1">
      <c r="A124" s="34"/>
      <c r="B124" s="35"/>
      <c r="C124" s="164" t="s">
        <v>148</v>
      </c>
      <c r="D124" s="164" t="s">
        <v>144</v>
      </c>
      <c r="E124" s="165" t="s">
        <v>1388</v>
      </c>
      <c r="F124" s="166" t="s">
        <v>1389</v>
      </c>
      <c r="G124" s="167" t="s">
        <v>1379</v>
      </c>
      <c r="H124" s="265"/>
      <c r="I124" s="169"/>
      <c r="J124" s="170">
        <f>ROUND(I124*H124,2)</f>
        <v>0</v>
      </c>
      <c r="K124" s="166" t="s">
        <v>159</v>
      </c>
      <c r="L124" s="39"/>
      <c r="M124" s="171" t="s">
        <v>1</v>
      </c>
      <c r="N124" s="172" t="s">
        <v>41</v>
      </c>
      <c r="O124" s="71"/>
      <c r="P124" s="173">
        <f>O124*H124</f>
        <v>0</v>
      </c>
      <c r="Q124" s="173">
        <v>0</v>
      </c>
      <c r="R124" s="173">
        <f>Q124*H124</f>
        <v>0</v>
      </c>
      <c r="S124" s="173">
        <v>0</v>
      </c>
      <c r="T124" s="17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5" t="s">
        <v>1380</v>
      </c>
      <c r="AT124" s="175" t="s">
        <v>144</v>
      </c>
      <c r="AU124" s="175" t="s">
        <v>83</v>
      </c>
      <c r="AY124" s="17" t="s">
        <v>149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83</v>
      </c>
      <c r="BK124" s="176">
        <f>ROUND(I124*H124,2)</f>
        <v>0</v>
      </c>
      <c r="BL124" s="17" t="s">
        <v>1380</v>
      </c>
      <c r="BM124" s="175" t="s">
        <v>1390</v>
      </c>
    </row>
    <row r="125" spans="1:65" s="2" customFormat="1" ht="37.9" customHeight="1">
      <c r="A125" s="34"/>
      <c r="B125" s="35"/>
      <c r="C125" s="164" t="s">
        <v>166</v>
      </c>
      <c r="D125" s="164" t="s">
        <v>144</v>
      </c>
      <c r="E125" s="165" t="s">
        <v>1391</v>
      </c>
      <c r="F125" s="166" t="s">
        <v>1392</v>
      </c>
      <c r="G125" s="167" t="s">
        <v>374</v>
      </c>
      <c r="H125" s="168">
        <v>1.5</v>
      </c>
      <c r="I125" s="169"/>
      <c r="J125" s="170">
        <f>ROUND(I125*H125,2)</f>
        <v>0</v>
      </c>
      <c r="K125" s="166" t="s">
        <v>159</v>
      </c>
      <c r="L125" s="39"/>
      <c r="M125" s="171" t="s">
        <v>1</v>
      </c>
      <c r="N125" s="172" t="s">
        <v>41</v>
      </c>
      <c r="O125" s="71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5" t="s">
        <v>1380</v>
      </c>
      <c r="AT125" s="175" t="s">
        <v>144</v>
      </c>
      <c r="AU125" s="175" t="s">
        <v>83</v>
      </c>
      <c r="AY125" s="17" t="s">
        <v>149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83</v>
      </c>
      <c r="BK125" s="176">
        <f>ROUND(I125*H125,2)</f>
        <v>0</v>
      </c>
      <c r="BL125" s="17" t="s">
        <v>1380</v>
      </c>
      <c r="BM125" s="175" t="s">
        <v>1393</v>
      </c>
    </row>
    <row r="126" spans="1:65" s="2" customFormat="1" ht="68.25">
      <c r="A126" s="34"/>
      <c r="B126" s="35"/>
      <c r="C126" s="36"/>
      <c r="D126" s="177" t="s">
        <v>150</v>
      </c>
      <c r="E126" s="36"/>
      <c r="F126" s="178" t="s">
        <v>1394</v>
      </c>
      <c r="G126" s="36"/>
      <c r="H126" s="36"/>
      <c r="I126" s="179"/>
      <c r="J126" s="36"/>
      <c r="K126" s="36"/>
      <c r="L126" s="39"/>
      <c r="M126" s="180"/>
      <c r="N126" s="181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150</v>
      </c>
      <c r="AU126" s="17" t="s">
        <v>83</v>
      </c>
    </row>
    <row r="127" spans="1:65" s="2" customFormat="1" ht="24.2" customHeight="1">
      <c r="A127" s="34"/>
      <c r="B127" s="35"/>
      <c r="C127" s="164" t="s">
        <v>160</v>
      </c>
      <c r="D127" s="164" t="s">
        <v>144</v>
      </c>
      <c r="E127" s="165" t="s">
        <v>1395</v>
      </c>
      <c r="F127" s="166" t="s">
        <v>1396</v>
      </c>
      <c r="G127" s="167" t="s">
        <v>1379</v>
      </c>
      <c r="H127" s="265"/>
      <c r="I127" s="169"/>
      <c r="J127" s="170">
        <f>ROUND(I127*H127,2)</f>
        <v>0</v>
      </c>
      <c r="K127" s="166" t="s">
        <v>159</v>
      </c>
      <c r="L127" s="39"/>
      <c r="M127" s="171" t="s">
        <v>1</v>
      </c>
      <c r="N127" s="172" t="s">
        <v>41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5" t="s">
        <v>1380</v>
      </c>
      <c r="AT127" s="175" t="s">
        <v>144</v>
      </c>
      <c r="AU127" s="175" t="s">
        <v>83</v>
      </c>
      <c r="AY127" s="17" t="s">
        <v>149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83</v>
      </c>
      <c r="BK127" s="176">
        <f>ROUND(I127*H127,2)</f>
        <v>0</v>
      </c>
      <c r="BL127" s="17" t="s">
        <v>1380</v>
      </c>
      <c r="BM127" s="175" t="s">
        <v>1397</v>
      </c>
    </row>
    <row r="128" spans="1:65" s="2" customFormat="1" ht="33" customHeight="1">
      <c r="A128" s="34"/>
      <c r="B128" s="35"/>
      <c r="C128" s="164" t="s">
        <v>175</v>
      </c>
      <c r="D128" s="164" t="s">
        <v>144</v>
      </c>
      <c r="E128" s="165" t="s">
        <v>1398</v>
      </c>
      <c r="F128" s="166" t="s">
        <v>1399</v>
      </c>
      <c r="G128" s="167" t="s">
        <v>1379</v>
      </c>
      <c r="H128" s="265"/>
      <c r="I128" s="169"/>
      <c r="J128" s="170">
        <f>ROUND(I128*H128,2)</f>
        <v>0</v>
      </c>
      <c r="K128" s="166" t="s">
        <v>159</v>
      </c>
      <c r="L128" s="39"/>
      <c r="M128" s="171" t="s">
        <v>1</v>
      </c>
      <c r="N128" s="172" t="s">
        <v>41</v>
      </c>
      <c r="O128" s="71"/>
      <c r="P128" s="173">
        <f>O128*H128</f>
        <v>0</v>
      </c>
      <c r="Q128" s="173">
        <v>0</v>
      </c>
      <c r="R128" s="173">
        <f>Q128*H128</f>
        <v>0</v>
      </c>
      <c r="S128" s="173">
        <v>0</v>
      </c>
      <c r="T128" s="17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5" t="s">
        <v>1380</v>
      </c>
      <c r="AT128" s="175" t="s">
        <v>144</v>
      </c>
      <c r="AU128" s="175" t="s">
        <v>83</v>
      </c>
      <c r="AY128" s="17" t="s">
        <v>149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83</v>
      </c>
      <c r="BK128" s="176">
        <f>ROUND(I128*H128,2)</f>
        <v>0</v>
      </c>
      <c r="BL128" s="17" t="s">
        <v>1380</v>
      </c>
      <c r="BM128" s="175" t="s">
        <v>1400</v>
      </c>
    </row>
    <row r="129" spans="1:65" s="2" customFormat="1" ht="68.25">
      <c r="A129" s="34"/>
      <c r="B129" s="35"/>
      <c r="C129" s="36"/>
      <c r="D129" s="177" t="s">
        <v>150</v>
      </c>
      <c r="E129" s="36"/>
      <c r="F129" s="178" t="s">
        <v>1401</v>
      </c>
      <c r="G129" s="36"/>
      <c r="H129" s="36"/>
      <c r="I129" s="179"/>
      <c r="J129" s="36"/>
      <c r="K129" s="36"/>
      <c r="L129" s="39"/>
      <c r="M129" s="180"/>
      <c r="N129" s="181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150</v>
      </c>
      <c r="AU129" s="17" t="s">
        <v>83</v>
      </c>
    </row>
    <row r="130" spans="1:65" s="2" customFormat="1" ht="21.75" customHeight="1">
      <c r="A130" s="34"/>
      <c r="B130" s="35"/>
      <c r="C130" s="164" t="s">
        <v>164</v>
      </c>
      <c r="D130" s="164" t="s">
        <v>144</v>
      </c>
      <c r="E130" s="165" t="s">
        <v>1402</v>
      </c>
      <c r="F130" s="166" t="s">
        <v>1403</v>
      </c>
      <c r="G130" s="167" t="s">
        <v>1379</v>
      </c>
      <c r="H130" s="265"/>
      <c r="I130" s="169"/>
      <c r="J130" s="170">
        <f>ROUND(I130*H130,2)</f>
        <v>0</v>
      </c>
      <c r="K130" s="166" t="s">
        <v>159</v>
      </c>
      <c r="L130" s="39"/>
      <c r="M130" s="171" t="s">
        <v>1</v>
      </c>
      <c r="N130" s="172" t="s">
        <v>41</v>
      </c>
      <c r="O130" s="71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5" t="s">
        <v>1380</v>
      </c>
      <c r="AT130" s="175" t="s">
        <v>144</v>
      </c>
      <c r="AU130" s="175" t="s">
        <v>83</v>
      </c>
      <c r="AY130" s="17" t="s">
        <v>149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83</v>
      </c>
      <c r="BK130" s="176">
        <f>ROUND(I130*H130,2)</f>
        <v>0</v>
      </c>
      <c r="BL130" s="17" t="s">
        <v>1380</v>
      </c>
      <c r="BM130" s="175" t="s">
        <v>1404</v>
      </c>
    </row>
    <row r="131" spans="1:65" s="2" customFormat="1" ht="49.15" customHeight="1">
      <c r="A131" s="34"/>
      <c r="B131" s="35"/>
      <c r="C131" s="164" t="s">
        <v>184</v>
      </c>
      <c r="D131" s="164" t="s">
        <v>144</v>
      </c>
      <c r="E131" s="165" t="s">
        <v>1405</v>
      </c>
      <c r="F131" s="166" t="s">
        <v>1406</v>
      </c>
      <c r="G131" s="167" t="s">
        <v>1379</v>
      </c>
      <c r="H131" s="265"/>
      <c r="I131" s="169"/>
      <c r="J131" s="170">
        <f>ROUND(I131*H131,2)</f>
        <v>0</v>
      </c>
      <c r="K131" s="166" t="s">
        <v>159</v>
      </c>
      <c r="L131" s="39"/>
      <c r="M131" s="171" t="s">
        <v>1</v>
      </c>
      <c r="N131" s="172" t="s">
        <v>41</v>
      </c>
      <c r="O131" s="71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5" t="s">
        <v>1380</v>
      </c>
      <c r="AT131" s="175" t="s">
        <v>144</v>
      </c>
      <c r="AU131" s="175" t="s">
        <v>83</v>
      </c>
      <c r="AY131" s="17" t="s">
        <v>149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83</v>
      </c>
      <c r="BK131" s="176">
        <f>ROUND(I131*H131,2)</f>
        <v>0</v>
      </c>
      <c r="BL131" s="17" t="s">
        <v>1380</v>
      </c>
      <c r="BM131" s="175" t="s">
        <v>1407</v>
      </c>
    </row>
    <row r="132" spans="1:65" s="2" customFormat="1" ht="24.2" customHeight="1">
      <c r="A132" s="34"/>
      <c r="B132" s="35"/>
      <c r="C132" s="164" t="s">
        <v>169</v>
      </c>
      <c r="D132" s="164" t="s">
        <v>144</v>
      </c>
      <c r="E132" s="165" t="s">
        <v>1408</v>
      </c>
      <c r="F132" s="166" t="s">
        <v>1409</v>
      </c>
      <c r="G132" s="167" t="s">
        <v>1410</v>
      </c>
      <c r="H132" s="168">
        <v>10</v>
      </c>
      <c r="I132" s="169"/>
      <c r="J132" s="170">
        <f>ROUND(I132*H132,2)</f>
        <v>0</v>
      </c>
      <c r="K132" s="166" t="s">
        <v>159</v>
      </c>
      <c r="L132" s="39"/>
      <c r="M132" s="171" t="s">
        <v>1</v>
      </c>
      <c r="N132" s="172" t="s">
        <v>41</v>
      </c>
      <c r="O132" s="71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5" t="s">
        <v>1380</v>
      </c>
      <c r="AT132" s="175" t="s">
        <v>144</v>
      </c>
      <c r="AU132" s="175" t="s">
        <v>83</v>
      </c>
      <c r="AY132" s="17" t="s">
        <v>149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83</v>
      </c>
      <c r="BK132" s="176">
        <f>ROUND(I132*H132,2)</f>
        <v>0</v>
      </c>
      <c r="BL132" s="17" t="s">
        <v>1380</v>
      </c>
      <c r="BM132" s="175" t="s">
        <v>1411</v>
      </c>
    </row>
    <row r="133" spans="1:65" s="2" customFormat="1" ht="19.5">
      <c r="A133" s="34"/>
      <c r="B133" s="35"/>
      <c r="C133" s="36"/>
      <c r="D133" s="177" t="s">
        <v>150</v>
      </c>
      <c r="E133" s="36"/>
      <c r="F133" s="178" t="s">
        <v>1412</v>
      </c>
      <c r="G133" s="36"/>
      <c r="H133" s="36"/>
      <c r="I133" s="179"/>
      <c r="J133" s="36"/>
      <c r="K133" s="36"/>
      <c r="L133" s="39"/>
      <c r="M133" s="180"/>
      <c r="N133" s="181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150</v>
      </c>
      <c r="AU133" s="17" t="s">
        <v>83</v>
      </c>
    </row>
    <row r="134" spans="1:65" s="14" customFormat="1" ht="25.9" customHeight="1">
      <c r="B134" s="238"/>
      <c r="C134" s="239"/>
      <c r="D134" s="240" t="s">
        <v>75</v>
      </c>
      <c r="E134" s="241" t="s">
        <v>835</v>
      </c>
      <c r="F134" s="241" t="s">
        <v>1413</v>
      </c>
      <c r="G134" s="239"/>
      <c r="H134" s="239"/>
      <c r="I134" s="242"/>
      <c r="J134" s="243">
        <f>BK134</f>
        <v>0</v>
      </c>
      <c r="K134" s="239"/>
      <c r="L134" s="244"/>
      <c r="M134" s="245"/>
      <c r="N134" s="246"/>
      <c r="O134" s="246"/>
      <c r="P134" s="247">
        <f>SUM(P135:P144)</f>
        <v>0</v>
      </c>
      <c r="Q134" s="246"/>
      <c r="R134" s="247">
        <f>SUM(R135:R144)</f>
        <v>0</v>
      </c>
      <c r="S134" s="246"/>
      <c r="T134" s="248">
        <f>SUM(T135:T144)</f>
        <v>0</v>
      </c>
      <c r="AR134" s="249" t="s">
        <v>83</v>
      </c>
      <c r="AT134" s="250" t="s">
        <v>75</v>
      </c>
      <c r="AU134" s="250" t="s">
        <v>76</v>
      </c>
      <c r="AY134" s="249" t="s">
        <v>149</v>
      </c>
      <c r="BK134" s="251">
        <f>SUM(BK135:BK144)</f>
        <v>0</v>
      </c>
    </row>
    <row r="135" spans="1:65" s="2" customFormat="1" ht="16.5" customHeight="1">
      <c r="A135" s="34"/>
      <c r="B135" s="35"/>
      <c r="C135" s="164" t="s">
        <v>193</v>
      </c>
      <c r="D135" s="164" t="s">
        <v>144</v>
      </c>
      <c r="E135" s="165" t="s">
        <v>1377</v>
      </c>
      <c r="F135" s="166" t="s">
        <v>1378</v>
      </c>
      <c r="G135" s="167" t="s">
        <v>1379</v>
      </c>
      <c r="H135" s="265"/>
      <c r="I135" s="169"/>
      <c r="J135" s="170">
        <f t="shared" ref="J135:J144" si="0">ROUND(I135*H135,2)</f>
        <v>0</v>
      </c>
      <c r="K135" s="166" t="s">
        <v>159</v>
      </c>
      <c r="L135" s="39"/>
      <c r="M135" s="171" t="s">
        <v>1</v>
      </c>
      <c r="N135" s="172" t="s">
        <v>41</v>
      </c>
      <c r="O135" s="71"/>
      <c r="P135" s="173">
        <f t="shared" ref="P135:P144" si="1">O135*H135</f>
        <v>0</v>
      </c>
      <c r="Q135" s="173">
        <v>0</v>
      </c>
      <c r="R135" s="173">
        <f t="shared" ref="R135:R144" si="2">Q135*H135</f>
        <v>0</v>
      </c>
      <c r="S135" s="173">
        <v>0</v>
      </c>
      <c r="T135" s="174">
        <f t="shared" ref="T135:T144" si="3"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5" t="s">
        <v>1380</v>
      </c>
      <c r="AT135" s="175" t="s">
        <v>144</v>
      </c>
      <c r="AU135" s="175" t="s">
        <v>83</v>
      </c>
      <c r="AY135" s="17" t="s">
        <v>149</v>
      </c>
      <c r="BE135" s="176">
        <f t="shared" ref="BE135:BE144" si="4">IF(N135="základní",J135,0)</f>
        <v>0</v>
      </c>
      <c r="BF135" s="176">
        <f t="shared" ref="BF135:BF144" si="5">IF(N135="snížená",J135,0)</f>
        <v>0</v>
      </c>
      <c r="BG135" s="176">
        <f t="shared" ref="BG135:BG144" si="6">IF(N135="zákl. přenesená",J135,0)</f>
        <v>0</v>
      </c>
      <c r="BH135" s="176">
        <f t="shared" ref="BH135:BH144" si="7">IF(N135="sníž. přenesená",J135,0)</f>
        <v>0</v>
      </c>
      <c r="BI135" s="176">
        <f t="shared" ref="BI135:BI144" si="8">IF(N135="nulová",J135,0)</f>
        <v>0</v>
      </c>
      <c r="BJ135" s="17" t="s">
        <v>83</v>
      </c>
      <c r="BK135" s="176">
        <f t="shared" ref="BK135:BK144" si="9">ROUND(I135*H135,2)</f>
        <v>0</v>
      </c>
      <c r="BL135" s="17" t="s">
        <v>1380</v>
      </c>
      <c r="BM135" s="175" t="s">
        <v>1414</v>
      </c>
    </row>
    <row r="136" spans="1:65" s="2" customFormat="1" ht="33" customHeight="1">
      <c r="A136" s="34"/>
      <c r="B136" s="35"/>
      <c r="C136" s="164" t="s">
        <v>173</v>
      </c>
      <c r="D136" s="164" t="s">
        <v>144</v>
      </c>
      <c r="E136" s="165" t="s">
        <v>1415</v>
      </c>
      <c r="F136" s="166" t="s">
        <v>1416</v>
      </c>
      <c r="G136" s="167" t="s">
        <v>1379</v>
      </c>
      <c r="H136" s="265"/>
      <c r="I136" s="169"/>
      <c r="J136" s="170">
        <f t="shared" si="0"/>
        <v>0</v>
      </c>
      <c r="K136" s="166" t="s">
        <v>159</v>
      </c>
      <c r="L136" s="39"/>
      <c r="M136" s="171" t="s">
        <v>1</v>
      </c>
      <c r="N136" s="172" t="s">
        <v>41</v>
      </c>
      <c r="O136" s="71"/>
      <c r="P136" s="173">
        <f t="shared" si="1"/>
        <v>0</v>
      </c>
      <c r="Q136" s="173">
        <v>0</v>
      </c>
      <c r="R136" s="173">
        <f t="shared" si="2"/>
        <v>0</v>
      </c>
      <c r="S136" s="173">
        <v>0</v>
      </c>
      <c r="T136" s="174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1380</v>
      </c>
      <c r="AT136" s="175" t="s">
        <v>144</v>
      </c>
      <c r="AU136" s="175" t="s">
        <v>83</v>
      </c>
      <c r="AY136" s="17" t="s">
        <v>149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7" t="s">
        <v>83</v>
      </c>
      <c r="BK136" s="176">
        <f t="shared" si="9"/>
        <v>0</v>
      </c>
      <c r="BL136" s="17" t="s">
        <v>1380</v>
      </c>
      <c r="BM136" s="175" t="s">
        <v>1417</v>
      </c>
    </row>
    <row r="137" spans="1:65" s="2" customFormat="1" ht="16.5" customHeight="1">
      <c r="A137" s="34"/>
      <c r="B137" s="35"/>
      <c r="C137" s="164" t="s">
        <v>202</v>
      </c>
      <c r="D137" s="164" t="s">
        <v>144</v>
      </c>
      <c r="E137" s="165" t="s">
        <v>1418</v>
      </c>
      <c r="F137" s="166" t="s">
        <v>1419</v>
      </c>
      <c r="G137" s="167" t="s">
        <v>1379</v>
      </c>
      <c r="H137" s="265"/>
      <c r="I137" s="169"/>
      <c r="J137" s="170">
        <f t="shared" si="0"/>
        <v>0</v>
      </c>
      <c r="K137" s="166" t="s">
        <v>159</v>
      </c>
      <c r="L137" s="39"/>
      <c r="M137" s="171" t="s">
        <v>1</v>
      </c>
      <c r="N137" s="172" t="s">
        <v>41</v>
      </c>
      <c r="O137" s="71"/>
      <c r="P137" s="173">
        <f t="shared" si="1"/>
        <v>0</v>
      </c>
      <c r="Q137" s="173">
        <v>0</v>
      </c>
      <c r="R137" s="173">
        <f t="shared" si="2"/>
        <v>0</v>
      </c>
      <c r="S137" s="173">
        <v>0</v>
      </c>
      <c r="T137" s="17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1380</v>
      </c>
      <c r="AT137" s="175" t="s">
        <v>144</v>
      </c>
      <c r="AU137" s="175" t="s">
        <v>83</v>
      </c>
      <c r="AY137" s="17" t="s">
        <v>149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7" t="s">
        <v>83</v>
      </c>
      <c r="BK137" s="176">
        <f t="shared" si="9"/>
        <v>0</v>
      </c>
      <c r="BL137" s="17" t="s">
        <v>1380</v>
      </c>
      <c r="BM137" s="175" t="s">
        <v>1420</v>
      </c>
    </row>
    <row r="138" spans="1:65" s="2" customFormat="1" ht="33" customHeight="1">
      <c r="A138" s="34"/>
      <c r="B138" s="35"/>
      <c r="C138" s="164" t="s">
        <v>178</v>
      </c>
      <c r="D138" s="164" t="s">
        <v>144</v>
      </c>
      <c r="E138" s="165" t="s">
        <v>1421</v>
      </c>
      <c r="F138" s="166" t="s">
        <v>1422</v>
      </c>
      <c r="G138" s="167" t="s">
        <v>374</v>
      </c>
      <c r="H138" s="168">
        <v>1.127</v>
      </c>
      <c r="I138" s="169"/>
      <c r="J138" s="170">
        <f t="shared" si="0"/>
        <v>0</v>
      </c>
      <c r="K138" s="166" t="s">
        <v>159</v>
      </c>
      <c r="L138" s="39"/>
      <c r="M138" s="171" t="s">
        <v>1</v>
      </c>
      <c r="N138" s="172" t="s">
        <v>41</v>
      </c>
      <c r="O138" s="71"/>
      <c r="P138" s="173">
        <f t="shared" si="1"/>
        <v>0</v>
      </c>
      <c r="Q138" s="173">
        <v>0</v>
      </c>
      <c r="R138" s="173">
        <f t="shared" si="2"/>
        <v>0</v>
      </c>
      <c r="S138" s="173">
        <v>0</v>
      </c>
      <c r="T138" s="174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1380</v>
      </c>
      <c r="AT138" s="175" t="s">
        <v>144</v>
      </c>
      <c r="AU138" s="175" t="s">
        <v>83</v>
      </c>
      <c r="AY138" s="17" t="s">
        <v>149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7" t="s">
        <v>83</v>
      </c>
      <c r="BK138" s="176">
        <f t="shared" si="9"/>
        <v>0</v>
      </c>
      <c r="BL138" s="17" t="s">
        <v>1380</v>
      </c>
      <c r="BM138" s="175" t="s">
        <v>1423</v>
      </c>
    </row>
    <row r="139" spans="1:65" s="2" customFormat="1" ht="21.75" customHeight="1">
      <c r="A139" s="34"/>
      <c r="B139" s="35"/>
      <c r="C139" s="164" t="s">
        <v>8</v>
      </c>
      <c r="D139" s="164" t="s">
        <v>144</v>
      </c>
      <c r="E139" s="165" t="s">
        <v>1382</v>
      </c>
      <c r="F139" s="166" t="s">
        <v>1383</v>
      </c>
      <c r="G139" s="167" t="s">
        <v>1379</v>
      </c>
      <c r="H139" s="265"/>
      <c r="I139" s="169"/>
      <c r="J139" s="170">
        <f t="shared" si="0"/>
        <v>0</v>
      </c>
      <c r="K139" s="166" t="s">
        <v>159</v>
      </c>
      <c r="L139" s="39"/>
      <c r="M139" s="171" t="s">
        <v>1</v>
      </c>
      <c r="N139" s="172" t="s">
        <v>41</v>
      </c>
      <c r="O139" s="71"/>
      <c r="P139" s="173">
        <f t="shared" si="1"/>
        <v>0</v>
      </c>
      <c r="Q139" s="173">
        <v>0</v>
      </c>
      <c r="R139" s="173">
        <f t="shared" si="2"/>
        <v>0</v>
      </c>
      <c r="S139" s="173">
        <v>0</v>
      </c>
      <c r="T139" s="174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5" t="s">
        <v>1380</v>
      </c>
      <c r="AT139" s="175" t="s">
        <v>144</v>
      </c>
      <c r="AU139" s="175" t="s">
        <v>83</v>
      </c>
      <c r="AY139" s="17" t="s">
        <v>149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7" t="s">
        <v>83</v>
      </c>
      <c r="BK139" s="176">
        <f t="shared" si="9"/>
        <v>0</v>
      </c>
      <c r="BL139" s="17" t="s">
        <v>1380</v>
      </c>
      <c r="BM139" s="175" t="s">
        <v>1424</v>
      </c>
    </row>
    <row r="140" spans="1:65" s="2" customFormat="1" ht="37.9" customHeight="1">
      <c r="A140" s="34"/>
      <c r="B140" s="35"/>
      <c r="C140" s="164" t="s">
        <v>182</v>
      </c>
      <c r="D140" s="164" t="s">
        <v>144</v>
      </c>
      <c r="E140" s="165" t="s">
        <v>1425</v>
      </c>
      <c r="F140" s="166" t="s">
        <v>1426</v>
      </c>
      <c r="G140" s="167" t="s">
        <v>374</v>
      </c>
      <c r="H140" s="168">
        <v>1.127</v>
      </c>
      <c r="I140" s="169"/>
      <c r="J140" s="170">
        <f t="shared" si="0"/>
        <v>0</v>
      </c>
      <c r="K140" s="166" t="s">
        <v>159</v>
      </c>
      <c r="L140" s="39"/>
      <c r="M140" s="171" t="s">
        <v>1</v>
      </c>
      <c r="N140" s="172" t="s">
        <v>41</v>
      </c>
      <c r="O140" s="71"/>
      <c r="P140" s="173">
        <f t="shared" si="1"/>
        <v>0</v>
      </c>
      <c r="Q140" s="173">
        <v>0</v>
      </c>
      <c r="R140" s="173">
        <f t="shared" si="2"/>
        <v>0</v>
      </c>
      <c r="S140" s="173">
        <v>0</v>
      </c>
      <c r="T140" s="174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1380</v>
      </c>
      <c r="AT140" s="175" t="s">
        <v>144</v>
      </c>
      <c r="AU140" s="175" t="s">
        <v>83</v>
      </c>
      <c r="AY140" s="17" t="s">
        <v>149</v>
      </c>
      <c r="BE140" s="176">
        <f t="shared" si="4"/>
        <v>0</v>
      </c>
      <c r="BF140" s="176">
        <f t="shared" si="5"/>
        <v>0</v>
      </c>
      <c r="BG140" s="176">
        <f t="shared" si="6"/>
        <v>0</v>
      </c>
      <c r="BH140" s="176">
        <f t="shared" si="7"/>
        <v>0</v>
      </c>
      <c r="BI140" s="176">
        <f t="shared" si="8"/>
        <v>0</v>
      </c>
      <c r="BJ140" s="17" t="s">
        <v>83</v>
      </c>
      <c r="BK140" s="176">
        <f t="shared" si="9"/>
        <v>0</v>
      </c>
      <c r="BL140" s="17" t="s">
        <v>1380</v>
      </c>
      <c r="BM140" s="175" t="s">
        <v>1427</v>
      </c>
    </row>
    <row r="141" spans="1:65" s="2" customFormat="1" ht="24.2" customHeight="1">
      <c r="A141" s="34"/>
      <c r="B141" s="35"/>
      <c r="C141" s="164" t="s">
        <v>218</v>
      </c>
      <c r="D141" s="164" t="s">
        <v>144</v>
      </c>
      <c r="E141" s="165" t="s">
        <v>1395</v>
      </c>
      <c r="F141" s="166" t="s">
        <v>1396</v>
      </c>
      <c r="G141" s="167" t="s">
        <v>1379</v>
      </c>
      <c r="H141" s="265"/>
      <c r="I141" s="169"/>
      <c r="J141" s="170">
        <f t="shared" si="0"/>
        <v>0</v>
      </c>
      <c r="K141" s="166" t="s">
        <v>159</v>
      </c>
      <c r="L141" s="39"/>
      <c r="M141" s="171" t="s">
        <v>1</v>
      </c>
      <c r="N141" s="172" t="s">
        <v>41</v>
      </c>
      <c r="O141" s="71"/>
      <c r="P141" s="173">
        <f t="shared" si="1"/>
        <v>0</v>
      </c>
      <c r="Q141" s="173">
        <v>0</v>
      </c>
      <c r="R141" s="173">
        <f t="shared" si="2"/>
        <v>0</v>
      </c>
      <c r="S141" s="173">
        <v>0</v>
      </c>
      <c r="T141" s="174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1380</v>
      </c>
      <c r="AT141" s="175" t="s">
        <v>144</v>
      </c>
      <c r="AU141" s="175" t="s">
        <v>83</v>
      </c>
      <c r="AY141" s="17" t="s">
        <v>149</v>
      </c>
      <c r="BE141" s="176">
        <f t="shared" si="4"/>
        <v>0</v>
      </c>
      <c r="BF141" s="176">
        <f t="shared" si="5"/>
        <v>0</v>
      </c>
      <c r="BG141" s="176">
        <f t="shared" si="6"/>
        <v>0</v>
      </c>
      <c r="BH141" s="176">
        <f t="shared" si="7"/>
        <v>0</v>
      </c>
      <c r="BI141" s="176">
        <f t="shared" si="8"/>
        <v>0</v>
      </c>
      <c r="BJ141" s="17" t="s">
        <v>83</v>
      </c>
      <c r="BK141" s="176">
        <f t="shared" si="9"/>
        <v>0</v>
      </c>
      <c r="BL141" s="17" t="s">
        <v>1380</v>
      </c>
      <c r="BM141" s="175" t="s">
        <v>1428</v>
      </c>
    </row>
    <row r="142" spans="1:65" s="2" customFormat="1" ht="16.5" customHeight="1">
      <c r="A142" s="34"/>
      <c r="B142" s="35"/>
      <c r="C142" s="164" t="s">
        <v>187</v>
      </c>
      <c r="D142" s="164" t="s">
        <v>144</v>
      </c>
      <c r="E142" s="165" t="s">
        <v>1429</v>
      </c>
      <c r="F142" s="166" t="s">
        <v>1430</v>
      </c>
      <c r="G142" s="167" t="s">
        <v>158</v>
      </c>
      <c r="H142" s="168">
        <v>14</v>
      </c>
      <c r="I142" s="169"/>
      <c r="J142" s="170">
        <f t="shared" si="0"/>
        <v>0</v>
      </c>
      <c r="K142" s="166" t="s">
        <v>1</v>
      </c>
      <c r="L142" s="39"/>
      <c r="M142" s="171" t="s">
        <v>1</v>
      </c>
      <c r="N142" s="172" t="s">
        <v>41</v>
      </c>
      <c r="O142" s="71"/>
      <c r="P142" s="173">
        <f t="shared" si="1"/>
        <v>0</v>
      </c>
      <c r="Q142" s="173">
        <v>0</v>
      </c>
      <c r="R142" s="173">
        <f t="shared" si="2"/>
        <v>0</v>
      </c>
      <c r="S142" s="173">
        <v>0</v>
      </c>
      <c r="T142" s="174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5" t="s">
        <v>1380</v>
      </c>
      <c r="AT142" s="175" t="s">
        <v>144</v>
      </c>
      <c r="AU142" s="175" t="s">
        <v>83</v>
      </c>
      <c r="AY142" s="17" t="s">
        <v>149</v>
      </c>
      <c r="BE142" s="176">
        <f t="shared" si="4"/>
        <v>0</v>
      </c>
      <c r="BF142" s="176">
        <f t="shared" si="5"/>
        <v>0</v>
      </c>
      <c r="BG142" s="176">
        <f t="shared" si="6"/>
        <v>0</v>
      </c>
      <c r="BH142" s="176">
        <f t="shared" si="7"/>
        <v>0</v>
      </c>
      <c r="BI142" s="176">
        <f t="shared" si="8"/>
        <v>0</v>
      </c>
      <c r="BJ142" s="17" t="s">
        <v>83</v>
      </c>
      <c r="BK142" s="176">
        <f t="shared" si="9"/>
        <v>0</v>
      </c>
      <c r="BL142" s="17" t="s">
        <v>1380</v>
      </c>
      <c r="BM142" s="175" t="s">
        <v>1431</v>
      </c>
    </row>
    <row r="143" spans="1:65" s="2" customFormat="1" ht="21.75" customHeight="1">
      <c r="A143" s="34"/>
      <c r="B143" s="35"/>
      <c r="C143" s="164" t="s">
        <v>227</v>
      </c>
      <c r="D143" s="164" t="s">
        <v>144</v>
      </c>
      <c r="E143" s="165" t="s">
        <v>1402</v>
      </c>
      <c r="F143" s="166" t="s">
        <v>1403</v>
      </c>
      <c r="G143" s="167" t="s">
        <v>1379</v>
      </c>
      <c r="H143" s="265"/>
      <c r="I143" s="169"/>
      <c r="J143" s="170">
        <f t="shared" si="0"/>
        <v>0</v>
      </c>
      <c r="K143" s="166" t="s">
        <v>159</v>
      </c>
      <c r="L143" s="39"/>
      <c r="M143" s="171" t="s">
        <v>1</v>
      </c>
      <c r="N143" s="172" t="s">
        <v>41</v>
      </c>
      <c r="O143" s="71"/>
      <c r="P143" s="173">
        <f t="shared" si="1"/>
        <v>0</v>
      </c>
      <c r="Q143" s="173">
        <v>0</v>
      </c>
      <c r="R143" s="173">
        <f t="shared" si="2"/>
        <v>0</v>
      </c>
      <c r="S143" s="173">
        <v>0</v>
      </c>
      <c r="T143" s="174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1380</v>
      </c>
      <c r="AT143" s="175" t="s">
        <v>144</v>
      </c>
      <c r="AU143" s="175" t="s">
        <v>83</v>
      </c>
      <c r="AY143" s="17" t="s">
        <v>149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7" t="s">
        <v>83</v>
      </c>
      <c r="BK143" s="176">
        <f t="shared" si="9"/>
        <v>0</v>
      </c>
      <c r="BL143" s="17" t="s">
        <v>1380</v>
      </c>
      <c r="BM143" s="175" t="s">
        <v>1432</v>
      </c>
    </row>
    <row r="144" spans="1:65" s="2" customFormat="1" ht="49.15" customHeight="1">
      <c r="A144" s="34"/>
      <c r="B144" s="35"/>
      <c r="C144" s="164" t="s">
        <v>191</v>
      </c>
      <c r="D144" s="164" t="s">
        <v>144</v>
      </c>
      <c r="E144" s="165" t="s">
        <v>1405</v>
      </c>
      <c r="F144" s="166" t="s">
        <v>1406</v>
      </c>
      <c r="G144" s="167" t="s">
        <v>1379</v>
      </c>
      <c r="H144" s="265"/>
      <c r="I144" s="169"/>
      <c r="J144" s="170">
        <f t="shared" si="0"/>
        <v>0</v>
      </c>
      <c r="K144" s="166" t="s">
        <v>159</v>
      </c>
      <c r="L144" s="39"/>
      <c r="M144" s="171" t="s">
        <v>1</v>
      </c>
      <c r="N144" s="172" t="s">
        <v>41</v>
      </c>
      <c r="O144" s="71"/>
      <c r="P144" s="173">
        <f t="shared" si="1"/>
        <v>0</v>
      </c>
      <c r="Q144" s="173">
        <v>0</v>
      </c>
      <c r="R144" s="173">
        <f t="shared" si="2"/>
        <v>0</v>
      </c>
      <c r="S144" s="173">
        <v>0</v>
      </c>
      <c r="T144" s="174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5" t="s">
        <v>1380</v>
      </c>
      <c r="AT144" s="175" t="s">
        <v>144</v>
      </c>
      <c r="AU144" s="175" t="s">
        <v>83</v>
      </c>
      <c r="AY144" s="17" t="s">
        <v>149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7" t="s">
        <v>83</v>
      </c>
      <c r="BK144" s="176">
        <f t="shared" si="9"/>
        <v>0</v>
      </c>
      <c r="BL144" s="17" t="s">
        <v>1380</v>
      </c>
      <c r="BM144" s="175" t="s">
        <v>1433</v>
      </c>
    </row>
    <row r="145" spans="1:65" s="14" customFormat="1" ht="25.9" customHeight="1">
      <c r="B145" s="238"/>
      <c r="C145" s="239"/>
      <c r="D145" s="240" t="s">
        <v>75</v>
      </c>
      <c r="E145" s="241" t="s">
        <v>1434</v>
      </c>
      <c r="F145" s="241" t="s">
        <v>1435</v>
      </c>
      <c r="G145" s="239"/>
      <c r="H145" s="239"/>
      <c r="I145" s="242"/>
      <c r="J145" s="243">
        <f>BK145</f>
        <v>0</v>
      </c>
      <c r="K145" s="239"/>
      <c r="L145" s="244"/>
      <c r="M145" s="245"/>
      <c r="N145" s="246"/>
      <c r="O145" s="246"/>
      <c r="P145" s="247">
        <f>SUM(P146:P160)</f>
        <v>0</v>
      </c>
      <c r="Q145" s="246"/>
      <c r="R145" s="247">
        <f>SUM(R146:R160)</f>
        <v>0</v>
      </c>
      <c r="S145" s="246"/>
      <c r="T145" s="248">
        <f>SUM(T146:T160)</f>
        <v>0</v>
      </c>
      <c r="AR145" s="249" t="s">
        <v>83</v>
      </c>
      <c r="AT145" s="250" t="s">
        <v>75</v>
      </c>
      <c r="AU145" s="250" t="s">
        <v>76</v>
      </c>
      <c r="AY145" s="249" t="s">
        <v>149</v>
      </c>
      <c r="BK145" s="251">
        <f>SUM(BK146:BK160)</f>
        <v>0</v>
      </c>
    </row>
    <row r="146" spans="1:65" s="2" customFormat="1" ht="33" customHeight="1">
      <c r="A146" s="34"/>
      <c r="B146" s="35"/>
      <c r="C146" s="164" t="s">
        <v>7</v>
      </c>
      <c r="D146" s="164" t="s">
        <v>144</v>
      </c>
      <c r="E146" s="165" t="s">
        <v>1436</v>
      </c>
      <c r="F146" s="166" t="s">
        <v>1437</v>
      </c>
      <c r="G146" s="167" t="s">
        <v>158</v>
      </c>
      <c r="H146" s="168">
        <v>10</v>
      </c>
      <c r="I146" s="169"/>
      <c r="J146" s="170">
        <f>ROUND(I146*H146,2)</f>
        <v>0</v>
      </c>
      <c r="K146" s="166" t="s">
        <v>159</v>
      </c>
      <c r="L146" s="39"/>
      <c r="M146" s="171" t="s">
        <v>1</v>
      </c>
      <c r="N146" s="172" t="s">
        <v>41</v>
      </c>
      <c r="O146" s="71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5" t="s">
        <v>1380</v>
      </c>
      <c r="AT146" s="175" t="s">
        <v>144</v>
      </c>
      <c r="AU146" s="175" t="s">
        <v>83</v>
      </c>
      <c r="AY146" s="17" t="s">
        <v>149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83</v>
      </c>
      <c r="BK146" s="176">
        <f>ROUND(I146*H146,2)</f>
        <v>0</v>
      </c>
      <c r="BL146" s="17" t="s">
        <v>1380</v>
      </c>
      <c r="BM146" s="175" t="s">
        <v>1438</v>
      </c>
    </row>
    <row r="147" spans="1:65" s="10" customFormat="1" ht="11.25">
      <c r="B147" s="197"/>
      <c r="C147" s="198"/>
      <c r="D147" s="177" t="s">
        <v>365</v>
      </c>
      <c r="E147" s="199" t="s">
        <v>1</v>
      </c>
      <c r="F147" s="200" t="s">
        <v>1439</v>
      </c>
      <c r="G147" s="198"/>
      <c r="H147" s="201">
        <v>8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365</v>
      </c>
      <c r="AU147" s="207" t="s">
        <v>83</v>
      </c>
      <c r="AV147" s="10" t="s">
        <v>85</v>
      </c>
      <c r="AW147" s="10" t="s">
        <v>32</v>
      </c>
      <c r="AX147" s="10" t="s">
        <v>76</v>
      </c>
      <c r="AY147" s="207" t="s">
        <v>149</v>
      </c>
    </row>
    <row r="148" spans="1:65" s="10" customFormat="1" ht="11.25">
      <c r="B148" s="197"/>
      <c r="C148" s="198"/>
      <c r="D148" s="177" t="s">
        <v>365</v>
      </c>
      <c r="E148" s="199" t="s">
        <v>1</v>
      </c>
      <c r="F148" s="200" t="s">
        <v>1440</v>
      </c>
      <c r="G148" s="198"/>
      <c r="H148" s="201">
        <v>2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365</v>
      </c>
      <c r="AU148" s="207" t="s">
        <v>83</v>
      </c>
      <c r="AV148" s="10" t="s">
        <v>85</v>
      </c>
      <c r="AW148" s="10" t="s">
        <v>32</v>
      </c>
      <c r="AX148" s="10" t="s">
        <v>76</v>
      </c>
      <c r="AY148" s="207" t="s">
        <v>149</v>
      </c>
    </row>
    <row r="149" spans="1:65" s="11" customFormat="1" ht="11.25">
      <c r="B149" s="208"/>
      <c r="C149" s="209"/>
      <c r="D149" s="177" t="s">
        <v>365</v>
      </c>
      <c r="E149" s="210" t="s">
        <v>1</v>
      </c>
      <c r="F149" s="211" t="s">
        <v>367</v>
      </c>
      <c r="G149" s="209"/>
      <c r="H149" s="212">
        <v>10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365</v>
      </c>
      <c r="AU149" s="218" t="s">
        <v>83</v>
      </c>
      <c r="AV149" s="11" t="s">
        <v>148</v>
      </c>
      <c r="AW149" s="11" t="s">
        <v>32</v>
      </c>
      <c r="AX149" s="11" t="s">
        <v>83</v>
      </c>
      <c r="AY149" s="218" t="s">
        <v>149</v>
      </c>
    </row>
    <row r="150" spans="1:65" s="2" customFormat="1" ht="24.2" customHeight="1">
      <c r="A150" s="34"/>
      <c r="B150" s="35"/>
      <c r="C150" s="164" t="s">
        <v>196</v>
      </c>
      <c r="D150" s="164" t="s">
        <v>144</v>
      </c>
      <c r="E150" s="165" t="s">
        <v>1055</v>
      </c>
      <c r="F150" s="166" t="s">
        <v>1056</v>
      </c>
      <c r="G150" s="167" t="s">
        <v>158</v>
      </c>
      <c r="H150" s="168">
        <v>8</v>
      </c>
      <c r="I150" s="169"/>
      <c r="J150" s="170">
        <f>ROUND(I150*H150,2)</f>
        <v>0</v>
      </c>
      <c r="K150" s="166" t="s">
        <v>159</v>
      </c>
      <c r="L150" s="39"/>
      <c r="M150" s="171" t="s">
        <v>1</v>
      </c>
      <c r="N150" s="172" t="s">
        <v>41</v>
      </c>
      <c r="O150" s="71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5" t="s">
        <v>1380</v>
      </c>
      <c r="AT150" s="175" t="s">
        <v>144</v>
      </c>
      <c r="AU150" s="175" t="s">
        <v>83</v>
      </c>
      <c r="AY150" s="17" t="s">
        <v>149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83</v>
      </c>
      <c r="BK150" s="176">
        <f>ROUND(I150*H150,2)</f>
        <v>0</v>
      </c>
      <c r="BL150" s="17" t="s">
        <v>1380</v>
      </c>
      <c r="BM150" s="175" t="s">
        <v>1441</v>
      </c>
    </row>
    <row r="151" spans="1:65" s="10" customFormat="1" ht="11.25">
      <c r="B151" s="197"/>
      <c r="C151" s="198"/>
      <c r="D151" s="177" t="s">
        <v>365</v>
      </c>
      <c r="E151" s="199" t="s">
        <v>1</v>
      </c>
      <c r="F151" s="200" t="s">
        <v>1442</v>
      </c>
      <c r="G151" s="198"/>
      <c r="H151" s="201">
        <v>1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365</v>
      </c>
      <c r="AU151" s="207" t="s">
        <v>83</v>
      </c>
      <c r="AV151" s="10" t="s">
        <v>85</v>
      </c>
      <c r="AW151" s="10" t="s">
        <v>32</v>
      </c>
      <c r="AX151" s="10" t="s">
        <v>76</v>
      </c>
      <c r="AY151" s="207" t="s">
        <v>149</v>
      </c>
    </row>
    <row r="152" spans="1:65" s="10" customFormat="1" ht="11.25">
      <c r="B152" s="197"/>
      <c r="C152" s="198"/>
      <c r="D152" s="177" t="s">
        <v>365</v>
      </c>
      <c r="E152" s="199" t="s">
        <v>1</v>
      </c>
      <c r="F152" s="200" t="s">
        <v>1443</v>
      </c>
      <c r="G152" s="198"/>
      <c r="H152" s="201">
        <v>1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365</v>
      </c>
      <c r="AU152" s="207" t="s">
        <v>83</v>
      </c>
      <c r="AV152" s="10" t="s">
        <v>85</v>
      </c>
      <c r="AW152" s="10" t="s">
        <v>32</v>
      </c>
      <c r="AX152" s="10" t="s">
        <v>76</v>
      </c>
      <c r="AY152" s="207" t="s">
        <v>149</v>
      </c>
    </row>
    <row r="153" spans="1:65" s="10" customFormat="1" ht="11.25">
      <c r="B153" s="197"/>
      <c r="C153" s="198"/>
      <c r="D153" s="177" t="s">
        <v>365</v>
      </c>
      <c r="E153" s="199" t="s">
        <v>1</v>
      </c>
      <c r="F153" s="200" t="s">
        <v>1444</v>
      </c>
      <c r="G153" s="198"/>
      <c r="H153" s="201">
        <v>2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365</v>
      </c>
      <c r="AU153" s="207" t="s">
        <v>83</v>
      </c>
      <c r="AV153" s="10" t="s">
        <v>85</v>
      </c>
      <c r="AW153" s="10" t="s">
        <v>32</v>
      </c>
      <c r="AX153" s="10" t="s">
        <v>76</v>
      </c>
      <c r="AY153" s="207" t="s">
        <v>149</v>
      </c>
    </row>
    <row r="154" spans="1:65" s="10" customFormat="1" ht="11.25">
      <c r="B154" s="197"/>
      <c r="C154" s="198"/>
      <c r="D154" s="177" t="s">
        <v>365</v>
      </c>
      <c r="E154" s="199" t="s">
        <v>1</v>
      </c>
      <c r="F154" s="200" t="s">
        <v>1445</v>
      </c>
      <c r="G154" s="198"/>
      <c r="H154" s="201">
        <v>2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365</v>
      </c>
      <c r="AU154" s="207" t="s">
        <v>83</v>
      </c>
      <c r="AV154" s="10" t="s">
        <v>85</v>
      </c>
      <c r="AW154" s="10" t="s">
        <v>32</v>
      </c>
      <c r="AX154" s="10" t="s">
        <v>76</v>
      </c>
      <c r="AY154" s="207" t="s">
        <v>149</v>
      </c>
    </row>
    <row r="155" spans="1:65" s="10" customFormat="1" ht="11.25">
      <c r="B155" s="197"/>
      <c r="C155" s="198"/>
      <c r="D155" s="177" t="s">
        <v>365</v>
      </c>
      <c r="E155" s="199" t="s">
        <v>1</v>
      </c>
      <c r="F155" s="200" t="s">
        <v>1446</v>
      </c>
      <c r="G155" s="198"/>
      <c r="H155" s="201">
        <v>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365</v>
      </c>
      <c r="AU155" s="207" t="s">
        <v>83</v>
      </c>
      <c r="AV155" s="10" t="s">
        <v>85</v>
      </c>
      <c r="AW155" s="10" t="s">
        <v>32</v>
      </c>
      <c r="AX155" s="10" t="s">
        <v>76</v>
      </c>
      <c r="AY155" s="207" t="s">
        <v>149</v>
      </c>
    </row>
    <row r="156" spans="1:65" s="10" customFormat="1" ht="11.25">
      <c r="B156" s="197"/>
      <c r="C156" s="198"/>
      <c r="D156" s="177" t="s">
        <v>365</v>
      </c>
      <c r="E156" s="199" t="s">
        <v>1</v>
      </c>
      <c r="F156" s="200" t="s">
        <v>1447</v>
      </c>
      <c r="G156" s="198"/>
      <c r="H156" s="201">
        <v>1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365</v>
      </c>
      <c r="AU156" s="207" t="s">
        <v>83</v>
      </c>
      <c r="AV156" s="10" t="s">
        <v>85</v>
      </c>
      <c r="AW156" s="10" t="s">
        <v>32</v>
      </c>
      <c r="AX156" s="10" t="s">
        <v>76</v>
      </c>
      <c r="AY156" s="207" t="s">
        <v>149</v>
      </c>
    </row>
    <row r="157" spans="1:65" s="11" customFormat="1" ht="11.25">
      <c r="B157" s="208"/>
      <c r="C157" s="209"/>
      <c r="D157" s="177" t="s">
        <v>365</v>
      </c>
      <c r="E157" s="210" t="s">
        <v>1</v>
      </c>
      <c r="F157" s="211" t="s">
        <v>367</v>
      </c>
      <c r="G157" s="209"/>
      <c r="H157" s="212">
        <v>8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365</v>
      </c>
      <c r="AU157" s="218" t="s">
        <v>83</v>
      </c>
      <c r="AV157" s="11" t="s">
        <v>148</v>
      </c>
      <c r="AW157" s="11" t="s">
        <v>32</v>
      </c>
      <c r="AX157" s="11" t="s">
        <v>83</v>
      </c>
      <c r="AY157" s="218" t="s">
        <v>149</v>
      </c>
    </row>
    <row r="158" spans="1:65" s="2" customFormat="1" ht="24.2" customHeight="1">
      <c r="A158" s="34"/>
      <c r="B158" s="35"/>
      <c r="C158" s="164" t="s">
        <v>244</v>
      </c>
      <c r="D158" s="164" t="s">
        <v>144</v>
      </c>
      <c r="E158" s="165" t="s">
        <v>1448</v>
      </c>
      <c r="F158" s="166" t="s">
        <v>1449</v>
      </c>
      <c r="G158" s="167" t="s">
        <v>158</v>
      </c>
      <c r="H158" s="168">
        <v>1</v>
      </c>
      <c r="I158" s="169"/>
      <c r="J158" s="170">
        <f>ROUND(I158*H158,2)</f>
        <v>0</v>
      </c>
      <c r="K158" s="166" t="s">
        <v>159</v>
      </c>
      <c r="L158" s="39"/>
      <c r="M158" s="171" t="s">
        <v>1</v>
      </c>
      <c r="N158" s="172" t="s">
        <v>41</v>
      </c>
      <c r="O158" s="71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1380</v>
      </c>
      <c r="AT158" s="175" t="s">
        <v>144</v>
      </c>
      <c r="AU158" s="175" t="s">
        <v>83</v>
      </c>
      <c r="AY158" s="17" t="s">
        <v>149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83</v>
      </c>
      <c r="BK158" s="176">
        <f>ROUND(I158*H158,2)</f>
        <v>0</v>
      </c>
      <c r="BL158" s="17" t="s">
        <v>1380</v>
      </c>
      <c r="BM158" s="175" t="s">
        <v>1450</v>
      </c>
    </row>
    <row r="159" spans="1:65" s="10" customFormat="1" ht="11.25">
      <c r="B159" s="197"/>
      <c r="C159" s="198"/>
      <c r="D159" s="177" t="s">
        <v>365</v>
      </c>
      <c r="E159" s="199" t="s">
        <v>1</v>
      </c>
      <c r="F159" s="200" t="s">
        <v>1451</v>
      </c>
      <c r="G159" s="198"/>
      <c r="H159" s="201">
        <v>1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365</v>
      </c>
      <c r="AU159" s="207" t="s">
        <v>83</v>
      </c>
      <c r="AV159" s="10" t="s">
        <v>85</v>
      </c>
      <c r="AW159" s="10" t="s">
        <v>32</v>
      </c>
      <c r="AX159" s="10" t="s">
        <v>76</v>
      </c>
      <c r="AY159" s="207" t="s">
        <v>149</v>
      </c>
    </row>
    <row r="160" spans="1:65" s="11" customFormat="1" ht="11.25">
      <c r="B160" s="208"/>
      <c r="C160" s="209"/>
      <c r="D160" s="177" t="s">
        <v>365</v>
      </c>
      <c r="E160" s="210" t="s">
        <v>1</v>
      </c>
      <c r="F160" s="211" t="s">
        <v>367</v>
      </c>
      <c r="G160" s="209"/>
      <c r="H160" s="212">
        <v>1</v>
      </c>
      <c r="I160" s="213"/>
      <c r="J160" s="209"/>
      <c r="K160" s="209"/>
      <c r="L160" s="214"/>
      <c r="M160" s="229"/>
      <c r="N160" s="230"/>
      <c r="O160" s="230"/>
      <c r="P160" s="230"/>
      <c r="Q160" s="230"/>
      <c r="R160" s="230"/>
      <c r="S160" s="230"/>
      <c r="T160" s="231"/>
      <c r="AT160" s="218" t="s">
        <v>365</v>
      </c>
      <c r="AU160" s="218" t="s">
        <v>83</v>
      </c>
      <c r="AV160" s="11" t="s">
        <v>148</v>
      </c>
      <c r="AW160" s="11" t="s">
        <v>32</v>
      </c>
      <c r="AX160" s="11" t="s">
        <v>83</v>
      </c>
      <c r="AY160" s="218" t="s">
        <v>149</v>
      </c>
    </row>
    <row r="161" spans="1:31" s="2" customFormat="1" ht="6.95" customHeight="1">
      <c r="A161" s="3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unYZ2Ft0UsA27JSiVXbR7T+cjGY0Jl6w0KL3CtPTXdbOHX3XZLxpx4rgjaKt9KNxK4bPVLOybArPH1fYwdnPAg==" saltValue="xFnQTaK/wQzLnAOrHFGZquwCylAjnwwvrEMT/2dZXFgiLS/mYV43qhDtIhOYyQP6zSc2zLmXE9jcrdB8COxosg==" spinCount="100000" sheet="1" objects="1" scenarios="1" formatColumns="0" formatRows="0" autoFilter="0"/>
  <autoFilter ref="C118:K16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90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120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122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ROUND((SUM(BE120:BE211)),  2)</f>
        <v>0</v>
      </c>
      <c r="G35" s="34"/>
      <c r="H35" s="34"/>
      <c r="I35" s="130">
        <v>0.21</v>
      </c>
      <c r="J35" s="129">
        <f>ROUND(((SUM(BE120:BE211))*I35),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ROUND((SUM(BF120:BF211)),  2)</f>
        <v>0</v>
      </c>
      <c r="G36" s="34"/>
      <c r="H36" s="34"/>
      <c r="I36" s="130">
        <v>0.15</v>
      </c>
      <c r="J36" s="129">
        <f>ROUND(((SUM(BF120:BF211))*I36),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ROUND((SUM(BG120:BG211)),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ROUND((SUM(BH120:BH211)),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ROUND((SUM(BI120:BI211)),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120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PS 01 - Úprava zabezpečovacího zařízení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2" customFormat="1" ht="21.75" hidden="1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6.95" hidden="1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ht="11.25" hidden="1"/>
    <row r="102" spans="1:47" ht="11.25" hidden="1"/>
    <row r="103" spans="1:47" ht="11.25" hidden="1"/>
    <row r="104" spans="1:47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24.95" customHeight="1">
      <c r="A105" s="34"/>
      <c r="B105" s="35"/>
      <c r="C105" s="23" t="s">
        <v>131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6.5" customHeight="1">
      <c r="A108" s="34"/>
      <c r="B108" s="35"/>
      <c r="C108" s="36"/>
      <c r="D108" s="36"/>
      <c r="E108" s="318" t="str">
        <f>E7</f>
        <v>Oprava kolejí a výhybek v žst. Teplice nad Metují</v>
      </c>
      <c r="F108" s="319"/>
      <c r="G108" s="319"/>
      <c r="H108" s="31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1" customFormat="1" ht="12" customHeight="1">
      <c r="B109" s="21"/>
      <c r="C109" s="29" t="s">
        <v>119</v>
      </c>
      <c r="D109" s="22"/>
      <c r="E109" s="22"/>
      <c r="F109" s="22"/>
      <c r="G109" s="22"/>
      <c r="H109" s="22"/>
      <c r="I109" s="22"/>
      <c r="J109" s="22"/>
      <c r="K109" s="22"/>
      <c r="L109" s="20"/>
    </row>
    <row r="110" spans="1:47" s="2" customFormat="1" ht="16.5" customHeight="1">
      <c r="A110" s="34"/>
      <c r="B110" s="35"/>
      <c r="C110" s="36"/>
      <c r="D110" s="36"/>
      <c r="E110" s="318" t="s">
        <v>120</v>
      </c>
      <c r="F110" s="320"/>
      <c r="G110" s="320"/>
      <c r="H110" s="32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121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271" t="str">
        <f>E11</f>
        <v>PS 01 - Úprava zabezpečovacího zařízení</v>
      </c>
      <c r="F112" s="320"/>
      <c r="G112" s="320"/>
      <c r="H112" s="32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F14</f>
        <v>žst. Teplice nad Metují</v>
      </c>
      <c r="G114" s="36"/>
      <c r="H114" s="36"/>
      <c r="I114" s="29" t="s">
        <v>22</v>
      </c>
      <c r="J114" s="66" t="str">
        <f>IF(J14="","",J14)</f>
        <v>7. 10. 2022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E17</f>
        <v>Správa železnic, s.o.</v>
      </c>
      <c r="G116" s="36"/>
      <c r="H116" s="36"/>
      <c r="I116" s="29" t="s">
        <v>30</v>
      </c>
      <c r="J116" s="32" t="str">
        <f>E23</f>
        <v>Prodin, a.s.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IF(E20="","",E20)</f>
        <v>Vyplň údaj</v>
      </c>
      <c r="G117" s="36"/>
      <c r="H117" s="36"/>
      <c r="I117" s="29" t="s">
        <v>33</v>
      </c>
      <c r="J117" s="32" t="str">
        <f>E26</f>
        <v>ST Hradec Králové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9" customFormat="1" ht="29.25" customHeight="1">
      <c r="A119" s="153"/>
      <c r="B119" s="154"/>
      <c r="C119" s="155" t="s">
        <v>132</v>
      </c>
      <c r="D119" s="156" t="s">
        <v>61</v>
      </c>
      <c r="E119" s="156" t="s">
        <v>57</v>
      </c>
      <c r="F119" s="156" t="s">
        <v>58</v>
      </c>
      <c r="G119" s="156" t="s">
        <v>133</v>
      </c>
      <c r="H119" s="156" t="s">
        <v>134</v>
      </c>
      <c r="I119" s="156" t="s">
        <v>135</v>
      </c>
      <c r="J119" s="156" t="s">
        <v>128</v>
      </c>
      <c r="K119" s="157" t="s">
        <v>136</v>
      </c>
      <c r="L119" s="158"/>
      <c r="M119" s="75" t="s">
        <v>1</v>
      </c>
      <c r="N119" s="76" t="s">
        <v>40</v>
      </c>
      <c r="O119" s="76" t="s">
        <v>137</v>
      </c>
      <c r="P119" s="76" t="s">
        <v>138</v>
      </c>
      <c r="Q119" s="76" t="s">
        <v>139</v>
      </c>
      <c r="R119" s="76" t="s">
        <v>140</v>
      </c>
      <c r="S119" s="76" t="s">
        <v>141</v>
      </c>
      <c r="T119" s="77" t="s">
        <v>142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9" customHeight="1">
      <c r="A120" s="34"/>
      <c r="B120" s="35"/>
      <c r="C120" s="82" t="s">
        <v>143</v>
      </c>
      <c r="D120" s="36"/>
      <c r="E120" s="36"/>
      <c r="F120" s="36"/>
      <c r="G120" s="36"/>
      <c r="H120" s="36"/>
      <c r="I120" s="36"/>
      <c r="J120" s="159">
        <f>BK120</f>
        <v>0</v>
      </c>
      <c r="K120" s="36"/>
      <c r="L120" s="39"/>
      <c r="M120" s="78"/>
      <c r="N120" s="160"/>
      <c r="O120" s="79"/>
      <c r="P120" s="161">
        <f>SUM(P121:P211)</f>
        <v>0</v>
      </c>
      <c r="Q120" s="79"/>
      <c r="R120" s="161">
        <f>SUM(R121:R211)</f>
        <v>0</v>
      </c>
      <c r="S120" s="79"/>
      <c r="T120" s="162">
        <f>SUM(T121:T211)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130</v>
      </c>
      <c r="BK120" s="163">
        <f>SUM(BK121:BK211)</f>
        <v>0</v>
      </c>
    </row>
    <row r="121" spans="1:65" s="2" customFormat="1" ht="24.2" customHeight="1">
      <c r="A121" s="34"/>
      <c r="B121" s="35"/>
      <c r="C121" s="164" t="s">
        <v>83</v>
      </c>
      <c r="D121" s="164" t="s">
        <v>144</v>
      </c>
      <c r="E121" s="165" t="s">
        <v>145</v>
      </c>
      <c r="F121" s="166" t="s">
        <v>146</v>
      </c>
      <c r="G121" s="167" t="s">
        <v>147</v>
      </c>
      <c r="H121" s="168">
        <v>300</v>
      </c>
      <c r="I121" s="169"/>
      <c r="J121" s="170">
        <f>ROUND(I121*H121,2)</f>
        <v>0</v>
      </c>
      <c r="K121" s="166" t="s">
        <v>1</v>
      </c>
      <c r="L121" s="39"/>
      <c r="M121" s="171" t="s">
        <v>1</v>
      </c>
      <c r="N121" s="172" t="s">
        <v>41</v>
      </c>
      <c r="O121" s="71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5" t="s">
        <v>148</v>
      </c>
      <c r="AT121" s="175" t="s">
        <v>144</v>
      </c>
      <c r="AU121" s="175" t="s">
        <v>76</v>
      </c>
      <c r="AY121" s="17" t="s">
        <v>149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83</v>
      </c>
      <c r="BK121" s="176">
        <f>ROUND(I121*H121,2)</f>
        <v>0</v>
      </c>
      <c r="BL121" s="17" t="s">
        <v>148</v>
      </c>
      <c r="BM121" s="175" t="s">
        <v>85</v>
      </c>
    </row>
    <row r="122" spans="1:65" s="2" customFormat="1" ht="48.75">
      <c r="A122" s="34"/>
      <c r="B122" s="35"/>
      <c r="C122" s="36"/>
      <c r="D122" s="177" t="s">
        <v>150</v>
      </c>
      <c r="E122" s="36"/>
      <c r="F122" s="178" t="s">
        <v>151</v>
      </c>
      <c r="G122" s="36"/>
      <c r="H122" s="36"/>
      <c r="I122" s="179"/>
      <c r="J122" s="36"/>
      <c r="K122" s="36"/>
      <c r="L122" s="39"/>
      <c r="M122" s="180"/>
      <c r="N122" s="181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150</v>
      </c>
      <c r="AU122" s="17" t="s">
        <v>76</v>
      </c>
    </row>
    <row r="123" spans="1:65" s="2" customFormat="1" ht="24.2" customHeight="1">
      <c r="A123" s="34"/>
      <c r="B123" s="35"/>
      <c r="C123" s="164" t="s">
        <v>85</v>
      </c>
      <c r="D123" s="164" t="s">
        <v>144</v>
      </c>
      <c r="E123" s="165" t="s">
        <v>152</v>
      </c>
      <c r="F123" s="166" t="s">
        <v>153</v>
      </c>
      <c r="G123" s="167" t="s">
        <v>147</v>
      </c>
      <c r="H123" s="168">
        <v>300</v>
      </c>
      <c r="I123" s="169"/>
      <c r="J123" s="170">
        <f>ROUND(I123*H123,2)</f>
        <v>0</v>
      </c>
      <c r="K123" s="166" t="s">
        <v>1</v>
      </c>
      <c r="L123" s="39"/>
      <c r="M123" s="171" t="s">
        <v>1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5" t="s">
        <v>148</v>
      </c>
      <c r="AT123" s="175" t="s">
        <v>144</v>
      </c>
      <c r="AU123" s="175" t="s">
        <v>76</v>
      </c>
      <c r="AY123" s="17" t="s">
        <v>149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7" t="s">
        <v>83</v>
      </c>
      <c r="BK123" s="176">
        <f>ROUND(I123*H123,2)</f>
        <v>0</v>
      </c>
      <c r="BL123" s="17" t="s">
        <v>148</v>
      </c>
      <c r="BM123" s="175" t="s">
        <v>148</v>
      </c>
    </row>
    <row r="124" spans="1:65" s="2" customFormat="1" ht="39">
      <c r="A124" s="34"/>
      <c r="B124" s="35"/>
      <c r="C124" s="36"/>
      <c r="D124" s="177" t="s">
        <v>150</v>
      </c>
      <c r="E124" s="36"/>
      <c r="F124" s="178" t="s">
        <v>154</v>
      </c>
      <c r="G124" s="36"/>
      <c r="H124" s="36"/>
      <c r="I124" s="179"/>
      <c r="J124" s="36"/>
      <c r="K124" s="36"/>
      <c r="L124" s="39"/>
      <c r="M124" s="180"/>
      <c r="N124" s="181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150</v>
      </c>
      <c r="AU124" s="17" t="s">
        <v>76</v>
      </c>
    </row>
    <row r="125" spans="1:65" s="2" customFormat="1" ht="24.2" customHeight="1">
      <c r="A125" s="34"/>
      <c r="B125" s="35"/>
      <c r="C125" s="164" t="s">
        <v>155</v>
      </c>
      <c r="D125" s="164" t="s">
        <v>144</v>
      </c>
      <c r="E125" s="165" t="s">
        <v>156</v>
      </c>
      <c r="F125" s="166" t="s">
        <v>157</v>
      </c>
      <c r="G125" s="167" t="s">
        <v>158</v>
      </c>
      <c r="H125" s="168">
        <v>4</v>
      </c>
      <c r="I125" s="169"/>
      <c r="J125" s="170">
        <f>ROUND(I125*H125,2)</f>
        <v>0</v>
      </c>
      <c r="K125" s="166" t="s">
        <v>159</v>
      </c>
      <c r="L125" s="39"/>
      <c r="M125" s="171" t="s">
        <v>1</v>
      </c>
      <c r="N125" s="172" t="s">
        <v>41</v>
      </c>
      <c r="O125" s="71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5" t="s">
        <v>148</v>
      </c>
      <c r="AT125" s="175" t="s">
        <v>144</v>
      </c>
      <c r="AU125" s="175" t="s">
        <v>76</v>
      </c>
      <c r="AY125" s="17" t="s">
        <v>149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83</v>
      </c>
      <c r="BK125" s="176">
        <f>ROUND(I125*H125,2)</f>
        <v>0</v>
      </c>
      <c r="BL125" s="17" t="s">
        <v>148</v>
      </c>
      <c r="BM125" s="175" t="s">
        <v>160</v>
      </c>
    </row>
    <row r="126" spans="1:65" s="2" customFormat="1" ht="48.75">
      <c r="A126" s="34"/>
      <c r="B126" s="35"/>
      <c r="C126" s="36"/>
      <c r="D126" s="177" t="s">
        <v>150</v>
      </c>
      <c r="E126" s="36"/>
      <c r="F126" s="178" t="s">
        <v>161</v>
      </c>
      <c r="G126" s="36"/>
      <c r="H126" s="36"/>
      <c r="I126" s="179"/>
      <c r="J126" s="36"/>
      <c r="K126" s="36"/>
      <c r="L126" s="39"/>
      <c r="M126" s="180"/>
      <c r="N126" s="181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150</v>
      </c>
      <c r="AU126" s="17" t="s">
        <v>76</v>
      </c>
    </row>
    <row r="127" spans="1:65" s="2" customFormat="1" ht="24.2" customHeight="1">
      <c r="A127" s="34"/>
      <c r="B127" s="35"/>
      <c r="C127" s="164" t="s">
        <v>148</v>
      </c>
      <c r="D127" s="164" t="s">
        <v>144</v>
      </c>
      <c r="E127" s="165" t="s">
        <v>162</v>
      </c>
      <c r="F127" s="166" t="s">
        <v>163</v>
      </c>
      <c r="G127" s="167" t="s">
        <v>158</v>
      </c>
      <c r="H127" s="168">
        <v>1</v>
      </c>
      <c r="I127" s="169"/>
      <c r="J127" s="170">
        <f>ROUND(I127*H127,2)</f>
        <v>0</v>
      </c>
      <c r="K127" s="166" t="s">
        <v>159</v>
      </c>
      <c r="L127" s="39"/>
      <c r="M127" s="171" t="s">
        <v>1</v>
      </c>
      <c r="N127" s="172" t="s">
        <v>41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5" t="s">
        <v>148</v>
      </c>
      <c r="AT127" s="175" t="s">
        <v>144</v>
      </c>
      <c r="AU127" s="175" t="s">
        <v>76</v>
      </c>
      <c r="AY127" s="17" t="s">
        <v>149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83</v>
      </c>
      <c r="BK127" s="176">
        <f>ROUND(I127*H127,2)</f>
        <v>0</v>
      </c>
      <c r="BL127" s="17" t="s">
        <v>148</v>
      </c>
      <c r="BM127" s="175" t="s">
        <v>164</v>
      </c>
    </row>
    <row r="128" spans="1:65" s="2" customFormat="1" ht="29.25">
      <c r="A128" s="34"/>
      <c r="B128" s="35"/>
      <c r="C128" s="36"/>
      <c r="D128" s="177" t="s">
        <v>150</v>
      </c>
      <c r="E128" s="36"/>
      <c r="F128" s="178" t="s">
        <v>165</v>
      </c>
      <c r="G128" s="36"/>
      <c r="H128" s="36"/>
      <c r="I128" s="179"/>
      <c r="J128" s="36"/>
      <c r="K128" s="36"/>
      <c r="L128" s="39"/>
      <c r="M128" s="180"/>
      <c r="N128" s="181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150</v>
      </c>
      <c r="AU128" s="17" t="s">
        <v>76</v>
      </c>
    </row>
    <row r="129" spans="1:65" s="2" customFormat="1" ht="16.5" customHeight="1">
      <c r="A129" s="34"/>
      <c r="B129" s="35"/>
      <c r="C129" s="164" t="s">
        <v>166</v>
      </c>
      <c r="D129" s="164" t="s">
        <v>144</v>
      </c>
      <c r="E129" s="165" t="s">
        <v>167</v>
      </c>
      <c r="F129" s="166" t="s">
        <v>168</v>
      </c>
      <c r="G129" s="167" t="s">
        <v>158</v>
      </c>
      <c r="H129" s="168">
        <v>6</v>
      </c>
      <c r="I129" s="169"/>
      <c r="J129" s="170">
        <f>ROUND(I129*H129,2)</f>
        <v>0</v>
      </c>
      <c r="K129" s="166" t="s">
        <v>159</v>
      </c>
      <c r="L129" s="39"/>
      <c r="M129" s="171" t="s">
        <v>1</v>
      </c>
      <c r="N129" s="172" t="s">
        <v>41</v>
      </c>
      <c r="O129" s="71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5" t="s">
        <v>148</v>
      </c>
      <c r="AT129" s="175" t="s">
        <v>144</v>
      </c>
      <c r="AU129" s="175" t="s">
        <v>76</v>
      </c>
      <c r="AY129" s="17" t="s">
        <v>149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83</v>
      </c>
      <c r="BK129" s="176">
        <f>ROUND(I129*H129,2)</f>
        <v>0</v>
      </c>
      <c r="BL129" s="17" t="s">
        <v>148</v>
      </c>
      <c r="BM129" s="175" t="s">
        <v>169</v>
      </c>
    </row>
    <row r="130" spans="1:65" s="2" customFormat="1" ht="39">
      <c r="A130" s="34"/>
      <c r="B130" s="35"/>
      <c r="C130" s="36"/>
      <c r="D130" s="177" t="s">
        <v>150</v>
      </c>
      <c r="E130" s="36"/>
      <c r="F130" s="178" t="s">
        <v>170</v>
      </c>
      <c r="G130" s="36"/>
      <c r="H130" s="36"/>
      <c r="I130" s="179"/>
      <c r="J130" s="36"/>
      <c r="K130" s="36"/>
      <c r="L130" s="39"/>
      <c r="M130" s="180"/>
      <c r="N130" s="181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150</v>
      </c>
      <c r="AU130" s="17" t="s">
        <v>76</v>
      </c>
    </row>
    <row r="131" spans="1:65" s="2" customFormat="1" ht="24.2" customHeight="1">
      <c r="A131" s="34"/>
      <c r="B131" s="35"/>
      <c r="C131" s="164" t="s">
        <v>160</v>
      </c>
      <c r="D131" s="164" t="s">
        <v>144</v>
      </c>
      <c r="E131" s="165" t="s">
        <v>171</v>
      </c>
      <c r="F131" s="166" t="s">
        <v>172</v>
      </c>
      <c r="G131" s="167" t="s">
        <v>158</v>
      </c>
      <c r="H131" s="168">
        <v>5</v>
      </c>
      <c r="I131" s="169"/>
      <c r="J131" s="170">
        <f>ROUND(I131*H131,2)</f>
        <v>0</v>
      </c>
      <c r="K131" s="166" t="s">
        <v>159</v>
      </c>
      <c r="L131" s="39"/>
      <c r="M131" s="171" t="s">
        <v>1</v>
      </c>
      <c r="N131" s="172" t="s">
        <v>41</v>
      </c>
      <c r="O131" s="71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5" t="s">
        <v>148</v>
      </c>
      <c r="AT131" s="175" t="s">
        <v>144</v>
      </c>
      <c r="AU131" s="175" t="s">
        <v>76</v>
      </c>
      <c r="AY131" s="17" t="s">
        <v>149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83</v>
      </c>
      <c r="BK131" s="176">
        <f>ROUND(I131*H131,2)</f>
        <v>0</v>
      </c>
      <c r="BL131" s="17" t="s">
        <v>148</v>
      </c>
      <c r="BM131" s="175" t="s">
        <v>173</v>
      </c>
    </row>
    <row r="132" spans="1:65" s="2" customFormat="1" ht="58.5">
      <c r="A132" s="34"/>
      <c r="B132" s="35"/>
      <c r="C132" s="36"/>
      <c r="D132" s="177" t="s">
        <v>150</v>
      </c>
      <c r="E132" s="36"/>
      <c r="F132" s="178" t="s">
        <v>174</v>
      </c>
      <c r="G132" s="36"/>
      <c r="H132" s="36"/>
      <c r="I132" s="179"/>
      <c r="J132" s="36"/>
      <c r="K132" s="36"/>
      <c r="L132" s="39"/>
      <c r="M132" s="180"/>
      <c r="N132" s="181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150</v>
      </c>
      <c r="AU132" s="17" t="s">
        <v>76</v>
      </c>
    </row>
    <row r="133" spans="1:65" s="2" customFormat="1" ht="24.2" customHeight="1">
      <c r="A133" s="34"/>
      <c r="B133" s="35"/>
      <c r="C133" s="164" t="s">
        <v>175</v>
      </c>
      <c r="D133" s="164" t="s">
        <v>144</v>
      </c>
      <c r="E133" s="165" t="s">
        <v>176</v>
      </c>
      <c r="F133" s="166" t="s">
        <v>177</v>
      </c>
      <c r="G133" s="167" t="s">
        <v>158</v>
      </c>
      <c r="H133" s="168">
        <v>5</v>
      </c>
      <c r="I133" s="169"/>
      <c r="J133" s="170">
        <f>ROUND(I133*H133,2)</f>
        <v>0</v>
      </c>
      <c r="K133" s="166" t="s">
        <v>1</v>
      </c>
      <c r="L133" s="39"/>
      <c r="M133" s="171" t="s">
        <v>1</v>
      </c>
      <c r="N133" s="172" t="s">
        <v>41</v>
      </c>
      <c r="O133" s="71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5" t="s">
        <v>148</v>
      </c>
      <c r="AT133" s="175" t="s">
        <v>144</v>
      </c>
      <c r="AU133" s="175" t="s">
        <v>76</v>
      </c>
      <c r="AY133" s="17" t="s">
        <v>149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83</v>
      </c>
      <c r="BK133" s="176">
        <f>ROUND(I133*H133,2)</f>
        <v>0</v>
      </c>
      <c r="BL133" s="17" t="s">
        <v>148</v>
      </c>
      <c r="BM133" s="175" t="s">
        <v>178</v>
      </c>
    </row>
    <row r="134" spans="1:65" s="2" customFormat="1" ht="58.5">
      <c r="A134" s="34"/>
      <c r="B134" s="35"/>
      <c r="C134" s="36"/>
      <c r="D134" s="177" t="s">
        <v>150</v>
      </c>
      <c r="E134" s="36"/>
      <c r="F134" s="178" t="s">
        <v>179</v>
      </c>
      <c r="G134" s="36"/>
      <c r="H134" s="36"/>
      <c r="I134" s="179"/>
      <c r="J134" s="36"/>
      <c r="K134" s="36"/>
      <c r="L134" s="39"/>
      <c r="M134" s="180"/>
      <c r="N134" s="181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150</v>
      </c>
      <c r="AU134" s="17" t="s">
        <v>76</v>
      </c>
    </row>
    <row r="135" spans="1:65" s="2" customFormat="1" ht="33" customHeight="1">
      <c r="A135" s="34"/>
      <c r="B135" s="35"/>
      <c r="C135" s="164" t="s">
        <v>164</v>
      </c>
      <c r="D135" s="164" t="s">
        <v>144</v>
      </c>
      <c r="E135" s="165" t="s">
        <v>180</v>
      </c>
      <c r="F135" s="166" t="s">
        <v>181</v>
      </c>
      <c r="G135" s="167" t="s">
        <v>158</v>
      </c>
      <c r="H135" s="168">
        <v>4</v>
      </c>
      <c r="I135" s="169"/>
      <c r="J135" s="170">
        <f>ROUND(I135*H135,2)</f>
        <v>0</v>
      </c>
      <c r="K135" s="166" t="s">
        <v>159</v>
      </c>
      <c r="L135" s="39"/>
      <c r="M135" s="171" t="s">
        <v>1</v>
      </c>
      <c r="N135" s="172" t="s">
        <v>41</v>
      </c>
      <c r="O135" s="71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5" t="s">
        <v>148</v>
      </c>
      <c r="AT135" s="175" t="s">
        <v>144</v>
      </c>
      <c r="AU135" s="175" t="s">
        <v>76</v>
      </c>
      <c r="AY135" s="17" t="s">
        <v>149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7" t="s">
        <v>83</v>
      </c>
      <c r="BK135" s="176">
        <f>ROUND(I135*H135,2)</f>
        <v>0</v>
      </c>
      <c r="BL135" s="17" t="s">
        <v>148</v>
      </c>
      <c r="BM135" s="175" t="s">
        <v>182</v>
      </c>
    </row>
    <row r="136" spans="1:65" s="2" customFormat="1" ht="58.5">
      <c r="A136" s="34"/>
      <c r="B136" s="35"/>
      <c r="C136" s="36"/>
      <c r="D136" s="177" t="s">
        <v>150</v>
      </c>
      <c r="E136" s="36"/>
      <c r="F136" s="178" t="s">
        <v>183</v>
      </c>
      <c r="G136" s="36"/>
      <c r="H136" s="36"/>
      <c r="I136" s="179"/>
      <c r="J136" s="36"/>
      <c r="K136" s="36"/>
      <c r="L136" s="39"/>
      <c r="M136" s="180"/>
      <c r="N136" s="181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150</v>
      </c>
      <c r="AU136" s="17" t="s">
        <v>76</v>
      </c>
    </row>
    <row r="137" spans="1:65" s="2" customFormat="1" ht="24.2" customHeight="1">
      <c r="A137" s="34"/>
      <c r="B137" s="35"/>
      <c r="C137" s="164" t="s">
        <v>184</v>
      </c>
      <c r="D137" s="164" t="s">
        <v>144</v>
      </c>
      <c r="E137" s="165" t="s">
        <v>185</v>
      </c>
      <c r="F137" s="166" t="s">
        <v>186</v>
      </c>
      <c r="G137" s="167" t="s">
        <v>158</v>
      </c>
      <c r="H137" s="168">
        <v>1</v>
      </c>
      <c r="I137" s="169"/>
      <c r="J137" s="170">
        <f>ROUND(I137*H137,2)</f>
        <v>0</v>
      </c>
      <c r="K137" s="166" t="s">
        <v>159</v>
      </c>
      <c r="L137" s="39"/>
      <c r="M137" s="171" t="s">
        <v>1</v>
      </c>
      <c r="N137" s="172" t="s">
        <v>41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148</v>
      </c>
      <c r="AT137" s="175" t="s">
        <v>144</v>
      </c>
      <c r="AU137" s="175" t="s">
        <v>76</v>
      </c>
      <c r="AY137" s="17" t="s">
        <v>149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83</v>
      </c>
      <c r="BK137" s="176">
        <f>ROUND(I137*H137,2)</f>
        <v>0</v>
      </c>
      <c r="BL137" s="17" t="s">
        <v>148</v>
      </c>
      <c r="BM137" s="175" t="s">
        <v>187</v>
      </c>
    </row>
    <row r="138" spans="1:65" s="2" customFormat="1" ht="68.25">
      <c r="A138" s="34"/>
      <c r="B138" s="35"/>
      <c r="C138" s="36"/>
      <c r="D138" s="177" t="s">
        <v>150</v>
      </c>
      <c r="E138" s="36"/>
      <c r="F138" s="178" t="s">
        <v>188</v>
      </c>
      <c r="G138" s="36"/>
      <c r="H138" s="36"/>
      <c r="I138" s="179"/>
      <c r="J138" s="36"/>
      <c r="K138" s="36"/>
      <c r="L138" s="39"/>
      <c r="M138" s="180"/>
      <c r="N138" s="181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150</v>
      </c>
      <c r="AU138" s="17" t="s">
        <v>76</v>
      </c>
    </row>
    <row r="139" spans="1:65" s="2" customFormat="1" ht="16.5" customHeight="1">
      <c r="A139" s="34"/>
      <c r="B139" s="35"/>
      <c r="C139" s="164" t="s">
        <v>169</v>
      </c>
      <c r="D139" s="164" t="s">
        <v>144</v>
      </c>
      <c r="E139" s="165" t="s">
        <v>189</v>
      </c>
      <c r="F139" s="166" t="s">
        <v>190</v>
      </c>
      <c r="G139" s="167" t="s">
        <v>158</v>
      </c>
      <c r="H139" s="168">
        <v>1</v>
      </c>
      <c r="I139" s="169"/>
      <c r="J139" s="170">
        <f>ROUND(I139*H139,2)</f>
        <v>0</v>
      </c>
      <c r="K139" s="166" t="s">
        <v>159</v>
      </c>
      <c r="L139" s="39"/>
      <c r="M139" s="171" t="s">
        <v>1</v>
      </c>
      <c r="N139" s="172" t="s">
        <v>41</v>
      </c>
      <c r="O139" s="7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5" t="s">
        <v>148</v>
      </c>
      <c r="AT139" s="175" t="s">
        <v>144</v>
      </c>
      <c r="AU139" s="175" t="s">
        <v>76</v>
      </c>
      <c r="AY139" s="17" t="s">
        <v>149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83</v>
      </c>
      <c r="BK139" s="176">
        <f>ROUND(I139*H139,2)</f>
        <v>0</v>
      </c>
      <c r="BL139" s="17" t="s">
        <v>148</v>
      </c>
      <c r="BM139" s="175" t="s">
        <v>191</v>
      </c>
    </row>
    <row r="140" spans="1:65" s="2" customFormat="1" ht="58.5">
      <c r="A140" s="34"/>
      <c r="B140" s="35"/>
      <c r="C140" s="36"/>
      <c r="D140" s="177" t="s">
        <v>150</v>
      </c>
      <c r="E140" s="36"/>
      <c r="F140" s="178" t="s">
        <v>192</v>
      </c>
      <c r="G140" s="36"/>
      <c r="H140" s="36"/>
      <c r="I140" s="179"/>
      <c r="J140" s="36"/>
      <c r="K140" s="36"/>
      <c r="L140" s="39"/>
      <c r="M140" s="180"/>
      <c r="N140" s="181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150</v>
      </c>
      <c r="AU140" s="17" t="s">
        <v>76</v>
      </c>
    </row>
    <row r="141" spans="1:65" s="2" customFormat="1" ht="21.75" customHeight="1">
      <c r="A141" s="34"/>
      <c r="B141" s="35"/>
      <c r="C141" s="164" t="s">
        <v>193</v>
      </c>
      <c r="D141" s="164" t="s">
        <v>144</v>
      </c>
      <c r="E141" s="165" t="s">
        <v>194</v>
      </c>
      <c r="F141" s="166" t="s">
        <v>195</v>
      </c>
      <c r="G141" s="167" t="s">
        <v>158</v>
      </c>
      <c r="H141" s="168">
        <v>1</v>
      </c>
      <c r="I141" s="169"/>
      <c r="J141" s="170">
        <f>ROUND(I141*H141,2)</f>
        <v>0</v>
      </c>
      <c r="K141" s="166" t="s">
        <v>159</v>
      </c>
      <c r="L141" s="39"/>
      <c r="M141" s="171" t="s">
        <v>1</v>
      </c>
      <c r="N141" s="172" t="s">
        <v>41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148</v>
      </c>
      <c r="AT141" s="175" t="s">
        <v>144</v>
      </c>
      <c r="AU141" s="175" t="s">
        <v>76</v>
      </c>
      <c r="AY141" s="17" t="s">
        <v>149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83</v>
      </c>
      <c r="BK141" s="176">
        <f>ROUND(I141*H141,2)</f>
        <v>0</v>
      </c>
      <c r="BL141" s="17" t="s">
        <v>148</v>
      </c>
      <c r="BM141" s="175" t="s">
        <v>196</v>
      </c>
    </row>
    <row r="142" spans="1:65" s="2" customFormat="1" ht="58.5">
      <c r="A142" s="34"/>
      <c r="B142" s="35"/>
      <c r="C142" s="36"/>
      <c r="D142" s="177" t="s">
        <v>150</v>
      </c>
      <c r="E142" s="36"/>
      <c r="F142" s="178" t="s">
        <v>197</v>
      </c>
      <c r="G142" s="36"/>
      <c r="H142" s="36"/>
      <c r="I142" s="179"/>
      <c r="J142" s="36"/>
      <c r="K142" s="36"/>
      <c r="L142" s="39"/>
      <c r="M142" s="180"/>
      <c r="N142" s="181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150</v>
      </c>
      <c r="AU142" s="17" t="s">
        <v>76</v>
      </c>
    </row>
    <row r="143" spans="1:65" s="2" customFormat="1" ht="16.5" customHeight="1">
      <c r="A143" s="34"/>
      <c r="B143" s="35"/>
      <c r="C143" s="164" t="s">
        <v>173</v>
      </c>
      <c r="D143" s="164" t="s">
        <v>144</v>
      </c>
      <c r="E143" s="165" t="s">
        <v>198</v>
      </c>
      <c r="F143" s="166" t="s">
        <v>199</v>
      </c>
      <c r="G143" s="167" t="s">
        <v>158</v>
      </c>
      <c r="H143" s="168">
        <v>5</v>
      </c>
      <c r="I143" s="169"/>
      <c r="J143" s="170">
        <f>ROUND(I143*H143,2)</f>
        <v>0</v>
      </c>
      <c r="K143" s="166" t="s">
        <v>159</v>
      </c>
      <c r="L143" s="39"/>
      <c r="M143" s="171" t="s">
        <v>1</v>
      </c>
      <c r="N143" s="172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148</v>
      </c>
      <c r="AT143" s="175" t="s">
        <v>144</v>
      </c>
      <c r="AU143" s="175" t="s">
        <v>76</v>
      </c>
      <c r="AY143" s="17" t="s">
        <v>149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83</v>
      </c>
      <c r="BK143" s="176">
        <f>ROUND(I143*H143,2)</f>
        <v>0</v>
      </c>
      <c r="BL143" s="17" t="s">
        <v>148</v>
      </c>
      <c r="BM143" s="175" t="s">
        <v>200</v>
      </c>
    </row>
    <row r="144" spans="1:65" s="2" customFormat="1" ht="29.25">
      <c r="A144" s="34"/>
      <c r="B144" s="35"/>
      <c r="C144" s="36"/>
      <c r="D144" s="177" t="s">
        <v>150</v>
      </c>
      <c r="E144" s="36"/>
      <c r="F144" s="178" t="s">
        <v>201</v>
      </c>
      <c r="G144" s="36"/>
      <c r="H144" s="36"/>
      <c r="I144" s="179"/>
      <c r="J144" s="36"/>
      <c r="K144" s="36"/>
      <c r="L144" s="39"/>
      <c r="M144" s="180"/>
      <c r="N144" s="181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150</v>
      </c>
      <c r="AU144" s="17" t="s">
        <v>76</v>
      </c>
    </row>
    <row r="145" spans="1:65" s="2" customFormat="1" ht="37.9" customHeight="1">
      <c r="A145" s="34"/>
      <c r="B145" s="35"/>
      <c r="C145" s="164" t="s">
        <v>202</v>
      </c>
      <c r="D145" s="164" t="s">
        <v>144</v>
      </c>
      <c r="E145" s="165" t="s">
        <v>203</v>
      </c>
      <c r="F145" s="166" t="s">
        <v>204</v>
      </c>
      <c r="G145" s="167" t="s">
        <v>158</v>
      </c>
      <c r="H145" s="168">
        <v>3</v>
      </c>
      <c r="I145" s="169"/>
      <c r="J145" s="170">
        <f>ROUND(I145*H145,2)</f>
        <v>0</v>
      </c>
      <c r="K145" s="166" t="s">
        <v>159</v>
      </c>
      <c r="L145" s="39"/>
      <c r="M145" s="171" t="s">
        <v>1</v>
      </c>
      <c r="N145" s="172" t="s">
        <v>41</v>
      </c>
      <c r="O145" s="71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148</v>
      </c>
      <c r="AT145" s="175" t="s">
        <v>144</v>
      </c>
      <c r="AU145" s="175" t="s">
        <v>76</v>
      </c>
      <c r="AY145" s="17" t="s">
        <v>149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83</v>
      </c>
      <c r="BK145" s="176">
        <f>ROUND(I145*H145,2)</f>
        <v>0</v>
      </c>
      <c r="BL145" s="17" t="s">
        <v>148</v>
      </c>
      <c r="BM145" s="175" t="s">
        <v>205</v>
      </c>
    </row>
    <row r="146" spans="1:65" s="2" customFormat="1" ht="48.75">
      <c r="A146" s="34"/>
      <c r="B146" s="35"/>
      <c r="C146" s="36"/>
      <c r="D146" s="177" t="s">
        <v>150</v>
      </c>
      <c r="E146" s="36"/>
      <c r="F146" s="178" t="s">
        <v>206</v>
      </c>
      <c r="G146" s="36"/>
      <c r="H146" s="36"/>
      <c r="I146" s="179"/>
      <c r="J146" s="36"/>
      <c r="K146" s="36"/>
      <c r="L146" s="39"/>
      <c r="M146" s="180"/>
      <c r="N146" s="181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150</v>
      </c>
      <c r="AU146" s="17" t="s">
        <v>76</v>
      </c>
    </row>
    <row r="147" spans="1:65" s="2" customFormat="1" ht="16.5" customHeight="1">
      <c r="A147" s="34"/>
      <c r="B147" s="35"/>
      <c r="C147" s="164" t="s">
        <v>178</v>
      </c>
      <c r="D147" s="164" t="s">
        <v>144</v>
      </c>
      <c r="E147" s="165" t="s">
        <v>207</v>
      </c>
      <c r="F147" s="166" t="s">
        <v>208</v>
      </c>
      <c r="G147" s="167" t="s">
        <v>147</v>
      </c>
      <c r="H147" s="168">
        <v>300</v>
      </c>
      <c r="I147" s="169"/>
      <c r="J147" s="170">
        <f>ROUND(I147*H147,2)</f>
        <v>0</v>
      </c>
      <c r="K147" s="166" t="s">
        <v>1</v>
      </c>
      <c r="L147" s="39"/>
      <c r="M147" s="171" t="s">
        <v>1</v>
      </c>
      <c r="N147" s="172" t="s">
        <v>41</v>
      </c>
      <c r="O147" s="71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5" t="s">
        <v>148</v>
      </c>
      <c r="AT147" s="175" t="s">
        <v>144</v>
      </c>
      <c r="AU147" s="175" t="s">
        <v>76</v>
      </c>
      <c r="AY147" s="17" t="s">
        <v>149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83</v>
      </c>
      <c r="BK147" s="176">
        <f>ROUND(I147*H147,2)</f>
        <v>0</v>
      </c>
      <c r="BL147" s="17" t="s">
        <v>148</v>
      </c>
      <c r="BM147" s="175" t="s">
        <v>209</v>
      </c>
    </row>
    <row r="148" spans="1:65" s="2" customFormat="1" ht="19.5">
      <c r="A148" s="34"/>
      <c r="B148" s="35"/>
      <c r="C148" s="36"/>
      <c r="D148" s="177" t="s">
        <v>150</v>
      </c>
      <c r="E148" s="36"/>
      <c r="F148" s="178" t="s">
        <v>210</v>
      </c>
      <c r="G148" s="36"/>
      <c r="H148" s="36"/>
      <c r="I148" s="179"/>
      <c r="J148" s="36"/>
      <c r="K148" s="36"/>
      <c r="L148" s="39"/>
      <c r="M148" s="180"/>
      <c r="N148" s="181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150</v>
      </c>
      <c r="AU148" s="17" t="s">
        <v>76</v>
      </c>
    </row>
    <row r="149" spans="1:65" s="2" customFormat="1" ht="24.2" customHeight="1">
      <c r="A149" s="34"/>
      <c r="B149" s="35"/>
      <c r="C149" s="164" t="s">
        <v>8</v>
      </c>
      <c r="D149" s="164" t="s">
        <v>144</v>
      </c>
      <c r="E149" s="165" t="s">
        <v>211</v>
      </c>
      <c r="F149" s="166" t="s">
        <v>212</v>
      </c>
      <c r="G149" s="167" t="s">
        <v>147</v>
      </c>
      <c r="H149" s="168">
        <v>200</v>
      </c>
      <c r="I149" s="169"/>
      <c r="J149" s="170">
        <f>ROUND(I149*H149,2)</f>
        <v>0</v>
      </c>
      <c r="K149" s="166" t="s">
        <v>1</v>
      </c>
      <c r="L149" s="39"/>
      <c r="M149" s="171" t="s">
        <v>1</v>
      </c>
      <c r="N149" s="172" t="s">
        <v>41</v>
      </c>
      <c r="O149" s="71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5" t="s">
        <v>148</v>
      </c>
      <c r="AT149" s="175" t="s">
        <v>144</v>
      </c>
      <c r="AU149" s="175" t="s">
        <v>76</v>
      </c>
      <c r="AY149" s="17" t="s">
        <v>149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83</v>
      </c>
      <c r="BK149" s="176">
        <f>ROUND(I149*H149,2)</f>
        <v>0</v>
      </c>
      <c r="BL149" s="17" t="s">
        <v>148</v>
      </c>
      <c r="BM149" s="175" t="s">
        <v>213</v>
      </c>
    </row>
    <row r="150" spans="1:65" s="2" customFormat="1" ht="68.25">
      <c r="A150" s="34"/>
      <c r="B150" s="35"/>
      <c r="C150" s="36"/>
      <c r="D150" s="177" t="s">
        <v>150</v>
      </c>
      <c r="E150" s="36"/>
      <c r="F150" s="178" t="s">
        <v>214</v>
      </c>
      <c r="G150" s="36"/>
      <c r="H150" s="36"/>
      <c r="I150" s="179"/>
      <c r="J150" s="36"/>
      <c r="K150" s="36"/>
      <c r="L150" s="39"/>
      <c r="M150" s="180"/>
      <c r="N150" s="181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150</v>
      </c>
      <c r="AU150" s="17" t="s">
        <v>76</v>
      </c>
    </row>
    <row r="151" spans="1:65" s="2" customFormat="1" ht="37.9" customHeight="1">
      <c r="A151" s="34"/>
      <c r="B151" s="35"/>
      <c r="C151" s="164" t="s">
        <v>182</v>
      </c>
      <c r="D151" s="164" t="s">
        <v>144</v>
      </c>
      <c r="E151" s="165" t="s">
        <v>215</v>
      </c>
      <c r="F151" s="166" t="s">
        <v>216</v>
      </c>
      <c r="G151" s="167" t="s">
        <v>147</v>
      </c>
      <c r="H151" s="168">
        <v>1500</v>
      </c>
      <c r="I151" s="169"/>
      <c r="J151" s="170">
        <f>ROUND(I151*H151,2)</f>
        <v>0</v>
      </c>
      <c r="K151" s="166" t="s">
        <v>1</v>
      </c>
      <c r="L151" s="39"/>
      <c r="M151" s="171" t="s">
        <v>1</v>
      </c>
      <c r="N151" s="172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5" t="s">
        <v>148</v>
      </c>
      <c r="AT151" s="175" t="s">
        <v>144</v>
      </c>
      <c r="AU151" s="175" t="s">
        <v>76</v>
      </c>
      <c r="AY151" s="17" t="s">
        <v>149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83</v>
      </c>
      <c r="BK151" s="176">
        <f>ROUND(I151*H151,2)</f>
        <v>0</v>
      </c>
      <c r="BL151" s="17" t="s">
        <v>148</v>
      </c>
      <c r="BM151" s="175" t="s">
        <v>217</v>
      </c>
    </row>
    <row r="152" spans="1:65" s="2" customFormat="1" ht="24.2" customHeight="1">
      <c r="A152" s="34"/>
      <c r="B152" s="35"/>
      <c r="C152" s="164" t="s">
        <v>218</v>
      </c>
      <c r="D152" s="164" t="s">
        <v>144</v>
      </c>
      <c r="E152" s="165" t="s">
        <v>219</v>
      </c>
      <c r="F152" s="166" t="s">
        <v>220</v>
      </c>
      <c r="G152" s="167" t="s">
        <v>158</v>
      </c>
      <c r="H152" s="168">
        <v>1</v>
      </c>
      <c r="I152" s="169"/>
      <c r="J152" s="170">
        <f>ROUND(I152*H152,2)</f>
        <v>0</v>
      </c>
      <c r="K152" s="166" t="s">
        <v>159</v>
      </c>
      <c r="L152" s="39"/>
      <c r="M152" s="171" t="s">
        <v>1</v>
      </c>
      <c r="N152" s="172" t="s">
        <v>41</v>
      </c>
      <c r="O152" s="71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148</v>
      </c>
      <c r="AT152" s="175" t="s">
        <v>144</v>
      </c>
      <c r="AU152" s="175" t="s">
        <v>76</v>
      </c>
      <c r="AY152" s="17" t="s">
        <v>149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83</v>
      </c>
      <c r="BK152" s="176">
        <f>ROUND(I152*H152,2)</f>
        <v>0</v>
      </c>
      <c r="BL152" s="17" t="s">
        <v>148</v>
      </c>
      <c r="BM152" s="175" t="s">
        <v>221</v>
      </c>
    </row>
    <row r="153" spans="1:65" s="2" customFormat="1" ht="29.25">
      <c r="A153" s="34"/>
      <c r="B153" s="35"/>
      <c r="C153" s="36"/>
      <c r="D153" s="177" t="s">
        <v>150</v>
      </c>
      <c r="E153" s="36"/>
      <c r="F153" s="178" t="s">
        <v>222</v>
      </c>
      <c r="G153" s="36"/>
      <c r="H153" s="36"/>
      <c r="I153" s="179"/>
      <c r="J153" s="36"/>
      <c r="K153" s="36"/>
      <c r="L153" s="39"/>
      <c r="M153" s="180"/>
      <c r="N153" s="181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150</v>
      </c>
      <c r="AU153" s="17" t="s">
        <v>76</v>
      </c>
    </row>
    <row r="154" spans="1:65" s="2" customFormat="1" ht="24.2" customHeight="1">
      <c r="A154" s="34"/>
      <c r="B154" s="35"/>
      <c r="C154" s="164" t="s">
        <v>187</v>
      </c>
      <c r="D154" s="164" t="s">
        <v>144</v>
      </c>
      <c r="E154" s="165" t="s">
        <v>223</v>
      </c>
      <c r="F154" s="166" t="s">
        <v>224</v>
      </c>
      <c r="G154" s="167" t="s">
        <v>158</v>
      </c>
      <c r="H154" s="168">
        <v>4</v>
      </c>
      <c r="I154" s="169"/>
      <c r="J154" s="170">
        <f>ROUND(I154*H154,2)</f>
        <v>0</v>
      </c>
      <c r="K154" s="166" t="s">
        <v>159</v>
      </c>
      <c r="L154" s="39"/>
      <c r="M154" s="171" t="s">
        <v>1</v>
      </c>
      <c r="N154" s="172" t="s">
        <v>41</v>
      </c>
      <c r="O154" s="71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148</v>
      </c>
      <c r="AT154" s="175" t="s">
        <v>144</v>
      </c>
      <c r="AU154" s="175" t="s">
        <v>76</v>
      </c>
      <c r="AY154" s="17" t="s">
        <v>149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83</v>
      </c>
      <c r="BK154" s="176">
        <f>ROUND(I154*H154,2)</f>
        <v>0</v>
      </c>
      <c r="BL154" s="17" t="s">
        <v>148</v>
      </c>
      <c r="BM154" s="175" t="s">
        <v>225</v>
      </c>
    </row>
    <row r="155" spans="1:65" s="2" customFormat="1" ht="29.25">
      <c r="A155" s="34"/>
      <c r="B155" s="35"/>
      <c r="C155" s="36"/>
      <c r="D155" s="177" t="s">
        <v>150</v>
      </c>
      <c r="E155" s="36"/>
      <c r="F155" s="178" t="s">
        <v>226</v>
      </c>
      <c r="G155" s="36"/>
      <c r="H155" s="36"/>
      <c r="I155" s="179"/>
      <c r="J155" s="36"/>
      <c r="K155" s="36"/>
      <c r="L155" s="39"/>
      <c r="M155" s="180"/>
      <c r="N155" s="181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150</v>
      </c>
      <c r="AU155" s="17" t="s">
        <v>76</v>
      </c>
    </row>
    <row r="156" spans="1:65" s="2" customFormat="1" ht="24.2" customHeight="1">
      <c r="A156" s="34"/>
      <c r="B156" s="35"/>
      <c r="C156" s="164" t="s">
        <v>227</v>
      </c>
      <c r="D156" s="164" t="s">
        <v>144</v>
      </c>
      <c r="E156" s="165" t="s">
        <v>228</v>
      </c>
      <c r="F156" s="166" t="s">
        <v>229</v>
      </c>
      <c r="G156" s="167" t="s">
        <v>158</v>
      </c>
      <c r="H156" s="168">
        <v>6</v>
      </c>
      <c r="I156" s="169"/>
      <c r="J156" s="170">
        <f>ROUND(I156*H156,2)</f>
        <v>0</v>
      </c>
      <c r="K156" s="166" t="s">
        <v>159</v>
      </c>
      <c r="L156" s="39"/>
      <c r="M156" s="171" t="s">
        <v>1</v>
      </c>
      <c r="N156" s="172" t="s">
        <v>41</v>
      </c>
      <c r="O156" s="71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5" t="s">
        <v>148</v>
      </c>
      <c r="AT156" s="175" t="s">
        <v>144</v>
      </c>
      <c r="AU156" s="175" t="s">
        <v>76</v>
      </c>
      <c r="AY156" s="17" t="s">
        <v>149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83</v>
      </c>
      <c r="BK156" s="176">
        <f>ROUND(I156*H156,2)</f>
        <v>0</v>
      </c>
      <c r="BL156" s="17" t="s">
        <v>148</v>
      </c>
      <c r="BM156" s="175" t="s">
        <v>230</v>
      </c>
    </row>
    <row r="157" spans="1:65" s="2" customFormat="1" ht="19.5">
      <c r="A157" s="34"/>
      <c r="B157" s="35"/>
      <c r="C157" s="36"/>
      <c r="D157" s="177" t="s">
        <v>150</v>
      </c>
      <c r="E157" s="36"/>
      <c r="F157" s="178" t="s">
        <v>231</v>
      </c>
      <c r="G157" s="36"/>
      <c r="H157" s="36"/>
      <c r="I157" s="179"/>
      <c r="J157" s="36"/>
      <c r="K157" s="36"/>
      <c r="L157" s="39"/>
      <c r="M157" s="180"/>
      <c r="N157" s="181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150</v>
      </c>
      <c r="AU157" s="17" t="s">
        <v>76</v>
      </c>
    </row>
    <row r="158" spans="1:65" s="2" customFormat="1" ht="16.5" customHeight="1">
      <c r="A158" s="34"/>
      <c r="B158" s="35"/>
      <c r="C158" s="164" t="s">
        <v>191</v>
      </c>
      <c r="D158" s="164" t="s">
        <v>144</v>
      </c>
      <c r="E158" s="165" t="s">
        <v>232</v>
      </c>
      <c r="F158" s="166" t="s">
        <v>233</v>
      </c>
      <c r="G158" s="167" t="s">
        <v>158</v>
      </c>
      <c r="H158" s="168">
        <v>1</v>
      </c>
      <c r="I158" s="169"/>
      <c r="J158" s="170">
        <f>ROUND(I158*H158,2)</f>
        <v>0</v>
      </c>
      <c r="K158" s="166" t="s">
        <v>159</v>
      </c>
      <c r="L158" s="39"/>
      <c r="M158" s="171" t="s">
        <v>1</v>
      </c>
      <c r="N158" s="172" t="s">
        <v>41</v>
      </c>
      <c r="O158" s="71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148</v>
      </c>
      <c r="AT158" s="175" t="s">
        <v>144</v>
      </c>
      <c r="AU158" s="175" t="s">
        <v>76</v>
      </c>
      <c r="AY158" s="17" t="s">
        <v>149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83</v>
      </c>
      <c r="BK158" s="176">
        <f>ROUND(I158*H158,2)</f>
        <v>0</v>
      </c>
      <c r="BL158" s="17" t="s">
        <v>148</v>
      </c>
      <c r="BM158" s="175" t="s">
        <v>234</v>
      </c>
    </row>
    <row r="159" spans="1:65" s="2" customFormat="1" ht="19.5">
      <c r="A159" s="34"/>
      <c r="B159" s="35"/>
      <c r="C159" s="36"/>
      <c r="D159" s="177" t="s">
        <v>150</v>
      </c>
      <c r="E159" s="36"/>
      <c r="F159" s="178" t="s">
        <v>235</v>
      </c>
      <c r="G159" s="36"/>
      <c r="H159" s="36"/>
      <c r="I159" s="179"/>
      <c r="J159" s="36"/>
      <c r="K159" s="36"/>
      <c r="L159" s="39"/>
      <c r="M159" s="180"/>
      <c r="N159" s="181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150</v>
      </c>
      <c r="AU159" s="17" t="s">
        <v>76</v>
      </c>
    </row>
    <row r="160" spans="1:65" s="2" customFormat="1" ht="21.75" customHeight="1">
      <c r="A160" s="34"/>
      <c r="B160" s="35"/>
      <c r="C160" s="164" t="s">
        <v>7</v>
      </c>
      <c r="D160" s="164" t="s">
        <v>144</v>
      </c>
      <c r="E160" s="165" t="s">
        <v>236</v>
      </c>
      <c r="F160" s="166" t="s">
        <v>237</v>
      </c>
      <c r="G160" s="167" t="s">
        <v>158</v>
      </c>
      <c r="H160" s="168">
        <v>1</v>
      </c>
      <c r="I160" s="169"/>
      <c r="J160" s="170">
        <f>ROUND(I160*H160,2)</f>
        <v>0</v>
      </c>
      <c r="K160" s="166" t="s">
        <v>159</v>
      </c>
      <c r="L160" s="39"/>
      <c r="M160" s="171" t="s">
        <v>1</v>
      </c>
      <c r="N160" s="172" t="s">
        <v>41</v>
      </c>
      <c r="O160" s="71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5" t="s">
        <v>148</v>
      </c>
      <c r="AT160" s="175" t="s">
        <v>144</v>
      </c>
      <c r="AU160" s="175" t="s">
        <v>76</v>
      </c>
      <c r="AY160" s="17" t="s">
        <v>149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83</v>
      </c>
      <c r="BK160" s="176">
        <f>ROUND(I160*H160,2)</f>
        <v>0</v>
      </c>
      <c r="BL160" s="17" t="s">
        <v>148</v>
      </c>
      <c r="BM160" s="175" t="s">
        <v>238</v>
      </c>
    </row>
    <row r="161" spans="1:65" s="2" customFormat="1" ht="19.5">
      <c r="A161" s="34"/>
      <c r="B161" s="35"/>
      <c r="C161" s="36"/>
      <c r="D161" s="177" t="s">
        <v>150</v>
      </c>
      <c r="E161" s="36"/>
      <c r="F161" s="178" t="s">
        <v>239</v>
      </c>
      <c r="G161" s="36"/>
      <c r="H161" s="36"/>
      <c r="I161" s="179"/>
      <c r="J161" s="36"/>
      <c r="K161" s="36"/>
      <c r="L161" s="39"/>
      <c r="M161" s="180"/>
      <c r="N161" s="181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150</v>
      </c>
      <c r="AU161" s="17" t="s">
        <v>76</v>
      </c>
    </row>
    <row r="162" spans="1:65" s="2" customFormat="1" ht="24.2" customHeight="1">
      <c r="A162" s="34"/>
      <c r="B162" s="35"/>
      <c r="C162" s="164" t="s">
        <v>196</v>
      </c>
      <c r="D162" s="164" t="s">
        <v>144</v>
      </c>
      <c r="E162" s="165" t="s">
        <v>240</v>
      </c>
      <c r="F162" s="166" t="s">
        <v>241</v>
      </c>
      <c r="G162" s="167" t="s">
        <v>158</v>
      </c>
      <c r="H162" s="168">
        <v>1</v>
      </c>
      <c r="I162" s="169"/>
      <c r="J162" s="170">
        <f>ROUND(I162*H162,2)</f>
        <v>0</v>
      </c>
      <c r="K162" s="166" t="s">
        <v>159</v>
      </c>
      <c r="L162" s="39"/>
      <c r="M162" s="171" t="s">
        <v>1</v>
      </c>
      <c r="N162" s="172" t="s">
        <v>41</v>
      </c>
      <c r="O162" s="71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5" t="s">
        <v>148</v>
      </c>
      <c r="AT162" s="175" t="s">
        <v>144</v>
      </c>
      <c r="AU162" s="175" t="s">
        <v>76</v>
      </c>
      <c r="AY162" s="17" t="s">
        <v>149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83</v>
      </c>
      <c r="BK162" s="176">
        <f>ROUND(I162*H162,2)</f>
        <v>0</v>
      </c>
      <c r="BL162" s="17" t="s">
        <v>148</v>
      </c>
      <c r="BM162" s="175" t="s">
        <v>242</v>
      </c>
    </row>
    <row r="163" spans="1:65" s="2" customFormat="1" ht="19.5">
      <c r="A163" s="34"/>
      <c r="B163" s="35"/>
      <c r="C163" s="36"/>
      <c r="D163" s="177" t="s">
        <v>150</v>
      </c>
      <c r="E163" s="36"/>
      <c r="F163" s="178" t="s">
        <v>243</v>
      </c>
      <c r="G163" s="36"/>
      <c r="H163" s="36"/>
      <c r="I163" s="179"/>
      <c r="J163" s="36"/>
      <c r="K163" s="36"/>
      <c r="L163" s="39"/>
      <c r="M163" s="180"/>
      <c r="N163" s="181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150</v>
      </c>
      <c r="AU163" s="17" t="s">
        <v>76</v>
      </c>
    </row>
    <row r="164" spans="1:65" s="2" customFormat="1" ht="24.2" customHeight="1">
      <c r="A164" s="34"/>
      <c r="B164" s="35"/>
      <c r="C164" s="164" t="s">
        <v>244</v>
      </c>
      <c r="D164" s="164" t="s">
        <v>144</v>
      </c>
      <c r="E164" s="165" t="s">
        <v>245</v>
      </c>
      <c r="F164" s="166" t="s">
        <v>246</v>
      </c>
      <c r="G164" s="167" t="s">
        <v>158</v>
      </c>
      <c r="H164" s="168">
        <v>15</v>
      </c>
      <c r="I164" s="169"/>
      <c r="J164" s="170">
        <f>ROUND(I164*H164,2)</f>
        <v>0</v>
      </c>
      <c r="K164" s="166" t="s">
        <v>159</v>
      </c>
      <c r="L164" s="39"/>
      <c r="M164" s="171" t="s">
        <v>1</v>
      </c>
      <c r="N164" s="172" t="s">
        <v>41</v>
      </c>
      <c r="O164" s="71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5" t="s">
        <v>148</v>
      </c>
      <c r="AT164" s="175" t="s">
        <v>144</v>
      </c>
      <c r="AU164" s="175" t="s">
        <v>76</v>
      </c>
      <c r="AY164" s="17" t="s">
        <v>149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83</v>
      </c>
      <c r="BK164" s="176">
        <f>ROUND(I164*H164,2)</f>
        <v>0</v>
      </c>
      <c r="BL164" s="17" t="s">
        <v>148</v>
      </c>
      <c r="BM164" s="175" t="s">
        <v>247</v>
      </c>
    </row>
    <row r="165" spans="1:65" s="2" customFormat="1" ht="19.5">
      <c r="A165" s="34"/>
      <c r="B165" s="35"/>
      <c r="C165" s="36"/>
      <c r="D165" s="177" t="s">
        <v>150</v>
      </c>
      <c r="E165" s="36"/>
      <c r="F165" s="178" t="s">
        <v>248</v>
      </c>
      <c r="G165" s="36"/>
      <c r="H165" s="36"/>
      <c r="I165" s="179"/>
      <c r="J165" s="36"/>
      <c r="K165" s="36"/>
      <c r="L165" s="39"/>
      <c r="M165" s="180"/>
      <c r="N165" s="181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150</v>
      </c>
      <c r="AU165" s="17" t="s">
        <v>76</v>
      </c>
    </row>
    <row r="166" spans="1:65" s="2" customFormat="1" ht="16.5" customHeight="1">
      <c r="A166" s="34"/>
      <c r="B166" s="35"/>
      <c r="C166" s="164" t="s">
        <v>200</v>
      </c>
      <c r="D166" s="164" t="s">
        <v>144</v>
      </c>
      <c r="E166" s="165" t="s">
        <v>249</v>
      </c>
      <c r="F166" s="166" t="s">
        <v>250</v>
      </c>
      <c r="G166" s="167" t="s">
        <v>158</v>
      </c>
      <c r="H166" s="168">
        <v>5</v>
      </c>
      <c r="I166" s="169"/>
      <c r="J166" s="170">
        <f>ROUND(I166*H166,2)</f>
        <v>0</v>
      </c>
      <c r="K166" s="166" t="s">
        <v>1</v>
      </c>
      <c r="L166" s="39"/>
      <c r="M166" s="171" t="s">
        <v>1</v>
      </c>
      <c r="N166" s="172" t="s">
        <v>41</v>
      </c>
      <c r="O166" s="71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5" t="s">
        <v>148</v>
      </c>
      <c r="AT166" s="175" t="s">
        <v>144</v>
      </c>
      <c r="AU166" s="175" t="s">
        <v>76</v>
      </c>
      <c r="AY166" s="17" t="s">
        <v>149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7" t="s">
        <v>83</v>
      </c>
      <c r="BK166" s="176">
        <f>ROUND(I166*H166,2)</f>
        <v>0</v>
      </c>
      <c r="BL166" s="17" t="s">
        <v>148</v>
      </c>
      <c r="BM166" s="175" t="s">
        <v>251</v>
      </c>
    </row>
    <row r="167" spans="1:65" s="2" customFormat="1" ht="19.5">
      <c r="A167" s="34"/>
      <c r="B167" s="35"/>
      <c r="C167" s="36"/>
      <c r="D167" s="177" t="s">
        <v>150</v>
      </c>
      <c r="E167" s="36"/>
      <c r="F167" s="178" t="s">
        <v>252</v>
      </c>
      <c r="G167" s="36"/>
      <c r="H167" s="36"/>
      <c r="I167" s="179"/>
      <c r="J167" s="36"/>
      <c r="K167" s="36"/>
      <c r="L167" s="39"/>
      <c r="M167" s="180"/>
      <c r="N167" s="181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150</v>
      </c>
      <c r="AU167" s="17" t="s">
        <v>76</v>
      </c>
    </row>
    <row r="168" spans="1:65" s="2" customFormat="1" ht="24.2" customHeight="1">
      <c r="A168" s="34"/>
      <c r="B168" s="35"/>
      <c r="C168" s="164" t="s">
        <v>253</v>
      </c>
      <c r="D168" s="164" t="s">
        <v>144</v>
      </c>
      <c r="E168" s="165" t="s">
        <v>254</v>
      </c>
      <c r="F168" s="166" t="s">
        <v>255</v>
      </c>
      <c r="G168" s="167" t="s">
        <v>158</v>
      </c>
      <c r="H168" s="168">
        <v>4</v>
      </c>
      <c r="I168" s="169"/>
      <c r="J168" s="170">
        <f>ROUND(I168*H168,2)</f>
        <v>0</v>
      </c>
      <c r="K168" s="166" t="s">
        <v>159</v>
      </c>
      <c r="L168" s="39"/>
      <c r="M168" s="171" t="s">
        <v>1</v>
      </c>
      <c r="N168" s="172" t="s">
        <v>41</v>
      </c>
      <c r="O168" s="71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5" t="s">
        <v>148</v>
      </c>
      <c r="AT168" s="175" t="s">
        <v>144</v>
      </c>
      <c r="AU168" s="175" t="s">
        <v>76</v>
      </c>
      <c r="AY168" s="17" t="s">
        <v>149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83</v>
      </c>
      <c r="BK168" s="176">
        <f>ROUND(I168*H168,2)</f>
        <v>0</v>
      </c>
      <c r="BL168" s="17" t="s">
        <v>148</v>
      </c>
      <c r="BM168" s="175" t="s">
        <v>256</v>
      </c>
    </row>
    <row r="169" spans="1:65" s="2" customFormat="1" ht="29.25">
      <c r="A169" s="34"/>
      <c r="B169" s="35"/>
      <c r="C169" s="36"/>
      <c r="D169" s="177" t="s">
        <v>150</v>
      </c>
      <c r="E169" s="36"/>
      <c r="F169" s="178" t="s">
        <v>257</v>
      </c>
      <c r="G169" s="36"/>
      <c r="H169" s="36"/>
      <c r="I169" s="179"/>
      <c r="J169" s="36"/>
      <c r="K169" s="36"/>
      <c r="L169" s="39"/>
      <c r="M169" s="180"/>
      <c r="N169" s="181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150</v>
      </c>
      <c r="AU169" s="17" t="s">
        <v>76</v>
      </c>
    </row>
    <row r="170" spans="1:65" s="2" customFormat="1" ht="33" customHeight="1">
      <c r="A170" s="34"/>
      <c r="B170" s="35"/>
      <c r="C170" s="182" t="s">
        <v>205</v>
      </c>
      <c r="D170" s="182" t="s">
        <v>258</v>
      </c>
      <c r="E170" s="183" t="s">
        <v>259</v>
      </c>
      <c r="F170" s="184" t="s">
        <v>260</v>
      </c>
      <c r="G170" s="185" t="s">
        <v>158</v>
      </c>
      <c r="H170" s="186">
        <v>4</v>
      </c>
      <c r="I170" s="187"/>
      <c r="J170" s="188">
        <f>ROUND(I170*H170,2)</f>
        <v>0</v>
      </c>
      <c r="K170" s="184" t="s">
        <v>159</v>
      </c>
      <c r="L170" s="189"/>
      <c r="M170" s="190" t="s">
        <v>1</v>
      </c>
      <c r="N170" s="191" t="s">
        <v>41</v>
      </c>
      <c r="O170" s="71"/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5" t="s">
        <v>164</v>
      </c>
      <c r="AT170" s="175" t="s">
        <v>258</v>
      </c>
      <c r="AU170" s="175" t="s">
        <v>76</v>
      </c>
      <c r="AY170" s="17" t="s">
        <v>149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83</v>
      </c>
      <c r="BK170" s="176">
        <f>ROUND(I170*H170,2)</f>
        <v>0</v>
      </c>
      <c r="BL170" s="17" t="s">
        <v>148</v>
      </c>
      <c r="BM170" s="175" t="s">
        <v>261</v>
      </c>
    </row>
    <row r="171" spans="1:65" s="2" customFormat="1" ht="29.25">
      <c r="A171" s="34"/>
      <c r="B171" s="35"/>
      <c r="C171" s="36"/>
      <c r="D171" s="177" t="s">
        <v>150</v>
      </c>
      <c r="E171" s="36"/>
      <c r="F171" s="178" t="s">
        <v>262</v>
      </c>
      <c r="G171" s="36"/>
      <c r="H171" s="36"/>
      <c r="I171" s="179"/>
      <c r="J171" s="36"/>
      <c r="K171" s="36"/>
      <c r="L171" s="39"/>
      <c r="M171" s="180"/>
      <c r="N171" s="181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150</v>
      </c>
      <c r="AU171" s="17" t="s">
        <v>76</v>
      </c>
    </row>
    <row r="172" spans="1:65" s="2" customFormat="1" ht="24.2" customHeight="1">
      <c r="A172" s="34"/>
      <c r="B172" s="35"/>
      <c r="C172" s="182" t="s">
        <v>263</v>
      </c>
      <c r="D172" s="182" t="s">
        <v>258</v>
      </c>
      <c r="E172" s="183" t="s">
        <v>264</v>
      </c>
      <c r="F172" s="184" t="s">
        <v>265</v>
      </c>
      <c r="G172" s="185" t="s">
        <v>158</v>
      </c>
      <c r="H172" s="186">
        <v>3</v>
      </c>
      <c r="I172" s="187"/>
      <c r="J172" s="188">
        <f>ROUND(I172*H172,2)</f>
        <v>0</v>
      </c>
      <c r="K172" s="184" t="s">
        <v>159</v>
      </c>
      <c r="L172" s="189"/>
      <c r="M172" s="190" t="s">
        <v>1</v>
      </c>
      <c r="N172" s="191" t="s">
        <v>41</v>
      </c>
      <c r="O172" s="71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5" t="s">
        <v>164</v>
      </c>
      <c r="AT172" s="175" t="s">
        <v>258</v>
      </c>
      <c r="AU172" s="175" t="s">
        <v>76</v>
      </c>
      <c r="AY172" s="17" t="s">
        <v>149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83</v>
      </c>
      <c r="BK172" s="176">
        <f>ROUND(I172*H172,2)</f>
        <v>0</v>
      </c>
      <c r="BL172" s="17" t="s">
        <v>148</v>
      </c>
      <c r="BM172" s="175" t="s">
        <v>266</v>
      </c>
    </row>
    <row r="173" spans="1:65" s="2" customFormat="1" ht="29.25">
      <c r="A173" s="34"/>
      <c r="B173" s="35"/>
      <c r="C173" s="36"/>
      <c r="D173" s="177" t="s">
        <v>150</v>
      </c>
      <c r="E173" s="36"/>
      <c r="F173" s="178" t="s">
        <v>267</v>
      </c>
      <c r="G173" s="36"/>
      <c r="H173" s="36"/>
      <c r="I173" s="179"/>
      <c r="J173" s="36"/>
      <c r="K173" s="36"/>
      <c r="L173" s="39"/>
      <c r="M173" s="180"/>
      <c r="N173" s="181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150</v>
      </c>
      <c r="AU173" s="17" t="s">
        <v>76</v>
      </c>
    </row>
    <row r="174" spans="1:65" s="2" customFormat="1" ht="24.2" customHeight="1">
      <c r="A174" s="34"/>
      <c r="B174" s="35"/>
      <c r="C174" s="182" t="s">
        <v>209</v>
      </c>
      <c r="D174" s="182" t="s">
        <v>258</v>
      </c>
      <c r="E174" s="183" t="s">
        <v>268</v>
      </c>
      <c r="F174" s="184" t="s">
        <v>269</v>
      </c>
      <c r="G174" s="185" t="s">
        <v>158</v>
      </c>
      <c r="H174" s="186">
        <v>3</v>
      </c>
      <c r="I174" s="187"/>
      <c r="J174" s="188">
        <f>ROUND(I174*H174,2)</f>
        <v>0</v>
      </c>
      <c r="K174" s="184" t="s">
        <v>159</v>
      </c>
      <c r="L174" s="189"/>
      <c r="M174" s="190" t="s">
        <v>1</v>
      </c>
      <c r="N174" s="191" t="s">
        <v>41</v>
      </c>
      <c r="O174" s="71"/>
      <c r="P174" s="173">
        <f>O174*H174</f>
        <v>0</v>
      </c>
      <c r="Q174" s="173">
        <v>0</v>
      </c>
      <c r="R174" s="173">
        <f>Q174*H174</f>
        <v>0</v>
      </c>
      <c r="S174" s="173">
        <v>0</v>
      </c>
      <c r="T174" s="17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5" t="s">
        <v>164</v>
      </c>
      <c r="AT174" s="175" t="s">
        <v>258</v>
      </c>
      <c r="AU174" s="175" t="s">
        <v>76</v>
      </c>
      <c r="AY174" s="17" t="s">
        <v>149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83</v>
      </c>
      <c r="BK174" s="176">
        <f>ROUND(I174*H174,2)</f>
        <v>0</v>
      </c>
      <c r="BL174" s="17" t="s">
        <v>148</v>
      </c>
      <c r="BM174" s="175" t="s">
        <v>270</v>
      </c>
    </row>
    <row r="175" spans="1:65" s="2" customFormat="1" ht="29.25">
      <c r="A175" s="34"/>
      <c r="B175" s="35"/>
      <c r="C175" s="36"/>
      <c r="D175" s="177" t="s">
        <v>150</v>
      </c>
      <c r="E175" s="36"/>
      <c r="F175" s="178" t="s">
        <v>271</v>
      </c>
      <c r="G175" s="36"/>
      <c r="H175" s="36"/>
      <c r="I175" s="179"/>
      <c r="J175" s="36"/>
      <c r="K175" s="36"/>
      <c r="L175" s="39"/>
      <c r="M175" s="180"/>
      <c r="N175" s="181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150</v>
      </c>
      <c r="AU175" s="17" t="s">
        <v>76</v>
      </c>
    </row>
    <row r="176" spans="1:65" s="2" customFormat="1" ht="24.2" customHeight="1">
      <c r="A176" s="34"/>
      <c r="B176" s="35"/>
      <c r="C176" s="182" t="s">
        <v>272</v>
      </c>
      <c r="D176" s="182" t="s">
        <v>258</v>
      </c>
      <c r="E176" s="183" t="s">
        <v>273</v>
      </c>
      <c r="F176" s="184" t="s">
        <v>274</v>
      </c>
      <c r="G176" s="185" t="s">
        <v>158</v>
      </c>
      <c r="H176" s="186">
        <v>1</v>
      </c>
      <c r="I176" s="187"/>
      <c r="J176" s="188">
        <f>ROUND(I176*H176,2)</f>
        <v>0</v>
      </c>
      <c r="K176" s="184" t="s">
        <v>159</v>
      </c>
      <c r="L176" s="189"/>
      <c r="M176" s="190" t="s">
        <v>1</v>
      </c>
      <c r="N176" s="191" t="s">
        <v>41</v>
      </c>
      <c r="O176" s="71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5" t="s">
        <v>164</v>
      </c>
      <c r="AT176" s="175" t="s">
        <v>258</v>
      </c>
      <c r="AU176" s="175" t="s">
        <v>76</v>
      </c>
      <c r="AY176" s="17" t="s">
        <v>149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83</v>
      </c>
      <c r="BK176" s="176">
        <f>ROUND(I176*H176,2)</f>
        <v>0</v>
      </c>
      <c r="BL176" s="17" t="s">
        <v>148</v>
      </c>
      <c r="BM176" s="175" t="s">
        <v>275</v>
      </c>
    </row>
    <row r="177" spans="1:65" s="2" customFormat="1" ht="29.25">
      <c r="A177" s="34"/>
      <c r="B177" s="35"/>
      <c r="C177" s="36"/>
      <c r="D177" s="177" t="s">
        <v>150</v>
      </c>
      <c r="E177" s="36"/>
      <c r="F177" s="178" t="s">
        <v>276</v>
      </c>
      <c r="G177" s="36"/>
      <c r="H177" s="36"/>
      <c r="I177" s="179"/>
      <c r="J177" s="36"/>
      <c r="K177" s="36"/>
      <c r="L177" s="39"/>
      <c r="M177" s="180"/>
      <c r="N177" s="181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150</v>
      </c>
      <c r="AU177" s="17" t="s">
        <v>76</v>
      </c>
    </row>
    <row r="178" spans="1:65" s="2" customFormat="1" ht="24.2" customHeight="1">
      <c r="A178" s="34"/>
      <c r="B178" s="35"/>
      <c r="C178" s="182" t="s">
        <v>213</v>
      </c>
      <c r="D178" s="182" t="s">
        <v>258</v>
      </c>
      <c r="E178" s="183" t="s">
        <v>277</v>
      </c>
      <c r="F178" s="184" t="s">
        <v>278</v>
      </c>
      <c r="G178" s="185" t="s">
        <v>158</v>
      </c>
      <c r="H178" s="186">
        <v>1</v>
      </c>
      <c r="I178" s="187"/>
      <c r="J178" s="188">
        <f>ROUND(I178*H178,2)</f>
        <v>0</v>
      </c>
      <c r="K178" s="184" t="s">
        <v>159</v>
      </c>
      <c r="L178" s="189"/>
      <c r="M178" s="190" t="s">
        <v>1</v>
      </c>
      <c r="N178" s="191" t="s">
        <v>41</v>
      </c>
      <c r="O178" s="71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164</v>
      </c>
      <c r="AT178" s="175" t="s">
        <v>258</v>
      </c>
      <c r="AU178" s="175" t="s">
        <v>76</v>
      </c>
      <c r="AY178" s="17" t="s">
        <v>149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83</v>
      </c>
      <c r="BK178" s="176">
        <f>ROUND(I178*H178,2)</f>
        <v>0</v>
      </c>
      <c r="BL178" s="17" t="s">
        <v>148</v>
      </c>
      <c r="BM178" s="175" t="s">
        <v>279</v>
      </c>
    </row>
    <row r="179" spans="1:65" s="2" customFormat="1" ht="29.25">
      <c r="A179" s="34"/>
      <c r="B179" s="35"/>
      <c r="C179" s="36"/>
      <c r="D179" s="177" t="s">
        <v>150</v>
      </c>
      <c r="E179" s="36"/>
      <c r="F179" s="178" t="s">
        <v>280</v>
      </c>
      <c r="G179" s="36"/>
      <c r="H179" s="36"/>
      <c r="I179" s="179"/>
      <c r="J179" s="36"/>
      <c r="K179" s="36"/>
      <c r="L179" s="39"/>
      <c r="M179" s="180"/>
      <c r="N179" s="181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150</v>
      </c>
      <c r="AU179" s="17" t="s">
        <v>76</v>
      </c>
    </row>
    <row r="180" spans="1:65" s="2" customFormat="1" ht="21.75" customHeight="1">
      <c r="A180" s="34"/>
      <c r="B180" s="35"/>
      <c r="C180" s="182" t="s">
        <v>281</v>
      </c>
      <c r="D180" s="182" t="s">
        <v>258</v>
      </c>
      <c r="E180" s="183" t="s">
        <v>282</v>
      </c>
      <c r="F180" s="184" t="s">
        <v>283</v>
      </c>
      <c r="G180" s="185" t="s">
        <v>158</v>
      </c>
      <c r="H180" s="186">
        <v>3</v>
      </c>
      <c r="I180" s="187"/>
      <c r="J180" s="188">
        <f>ROUND(I180*H180,2)</f>
        <v>0</v>
      </c>
      <c r="K180" s="184" t="s">
        <v>159</v>
      </c>
      <c r="L180" s="189"/>
      <c r="M180" s="190" t="s">
        <v>1</v>
      </c>
      <c r="N180" s="191" t="s">
        <v>41</v>
      </c>
      <c r="O180" s="71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164</v>
      </c>
      <c r="AT180" s="175" t="s">
        <v>258</v>
      </c>
      <c r="AU180" s="175" t="s">
        <v>76</v>
      </c>
      <c r="AY180" s="17" t="s">
        <v>149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83</v>
      </c>
      <c r="BK180" s="176">
        <f>ROUND(I180*H180,2)</f>
        <v>0</v>
      </c>
      <c r="BL180" s="17" t="s">
        <v>148</v>
      </c>
      <c r="BM180" s="175" t="s">
        <v>284</v>
      </c>
    </row>
    <row r="181" spans="1:65" s="2" customFormat="1" ht="19.5">
      <c r="A181" s="34"/>
      <c r="B181" s="35"/>
      <c r="C181" s="36"/>
      <c r="D181" s="177" t="s">
        <v>150</v>
      </c>
      <c r="E181" s="36"/>
      <c r="F181" s="178" t="s">
        <v>285</v>
      </c>
      <c r="G181" s="36"/>
      <c r="H181" s="36"/>
      <c r="I181" s="179"/>
      <c r="J181" s="36"/>
      <c r="K181" s="36"/>
      <c r="L181" s="39"/>
      <c r="M181" s="180"/>
      <c r="N181" s="181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150</v>
      </c>
      <c r="AU181" s="17" t="s">
        <v>76</v>
      </c>
    </row>
    <row r="182" spans="1:65" s="2" customFormat="1" ht="37.9" customHeight="1">
      <c r="A182" s="34"/>
      <c r="B182" s="35"/>
      <c r="C182" s="182" t="s">
        <v>217</v>
      </c>
      <c r="D182" s="182" t="s">
        <v>258</v>
      </c>
      <c r="E182" s="183" t="s">
        <v>286</v>
      </c>
      <c r="F182" s="184" t="s">
        <v>287</v>
      </c>
      <c r="G182" s="185" t="s">
        <v>158</v>
      </c>
      <c r="H182" s="186">
        <v>150</v>
      </c>
      <c r="I182" s="187"/>
      <c r="J182" s="188">
        <f>ROUND(I182*H182,2)</f>
        <v>0</v>
      </c>
      <c r="K182" s="184" t="s">
        <v>159</v>
      </c>
      <c r="L182" s="189"/>
      <c r="M182" s="190" t="s">
        <v>1</v>
      </c>
      <c r="N182" s="191" t="s">
        <v>41</v>
      </c>
      <c r="O182" s="71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5" t="s">
        <v>164</v>
      </c>
      <c r="AT182" s="175" t="s">
        <v>258</v>
      </c>
      <c r="AU182" s="175" t="s">
        <v>76</v>
      </c>
      <c r="AY182" s="17" t="s">
        <v>149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83</v>
      </c>
      <c r="BK182" s="176">
        <f>ROUND(I182*H182,2)</f>
        <v>0</v>
      </c>
      <c r="BL182" s="17" t="s">
        <v>148</v>
      </c>
      <c r="BM182" s="175" t="s">
        <v>288</v>
      </c>
    </row>
    <row r="183" spans="1:65" s="2" customFormat="1" ht="29.25">
      <c r="A183" s="34"/>
      <c r="B183" s="35"/>
      <c r="C183" s="36"/>
      <c r="D183" s="177" t="s">
        <v>150</v>
      </c>
      <c r="E183" s="36"/>
      <c r="F183" s="178" t="s">
        <v>289</v>
      </c>
      <c r="G183" s="36"/>
      <c r="H183" s="36"/>
      <c r="I183" s="179"/>
      <c r="J183" s="36"/>
      <c r="K183" s="36"/>
      <c r="L183" s="39"/>
      <c r="M183" s="180"/>
      <c r="N183" s="181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150</v>
      </c>
      <c r="AU183" s="17" t="s">
        <v>76</v>
      </c>
    </row>
    <row r="184" spans="1:65" s="2" customFormat="1" ht="37.9" customHeight="1">
      <c r="A184" s="34"/>
      <c r="B184" s="35"/>
      <c r="C184" s="182" t="s">
        <v>290</v>
      </c>
      <c r="D184" s="182" t="s">
        <v>258</v>
      </c>
      <c r="E184" s="183" t="s">
        <v>291</v>
      </c>
      <c r="F184" s="184" t="s">
        <v>292</v>
      </c>
      <c r="G184" s="185" t="s">
        <v>158</v>
      </c>
      <c r="H184" s="186">
        <v>150</v>
      </c>
      <c r="I184" s="187"/>
      <c r="J184" s="188">
        <f>ROUND(I184*H184,2)</f>
        <v>0</v>
      </c>
      <c r="K184" s="184" t="s">
        <v>293</v>
      </c>
      <c r="L184" s="189"/>
      <c r="M184" s="190" t="s">
        <v>1</v>
      </c>
      <c r="N184" s="191" t="s">
        <v>41</v>
      </c>
      <c r="O184" s="71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5" t="s">
        <v>164</v>
      </c>
      <c r="AT184" s="175" t="s">
        <v>258</v>
      </c>
      <c r="AU184" s="175" t="s">
        <v>76</v>
      </c>
      <c r="AY184" s="17" t="s">
        <v>149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83</v>
      </c>
      <c r="BK184" s="176">
        <f>ROUND(I184*H184,2)</f>
        <v>0</v>
      </c>
      <c r="BL184" s="17" t="s">
        <v>148</v>
      </c>
      <c r="BM184" s="175" t="s">
        <v>294</v>
      </c>
    </row>
    <row r="185" spans="1:65" s="2" customFormat="1" ht="29.25">
      <c r="A185" s="34"/>
      <c r="B185" s="35"/>
      <c r="C185" s="36"/>
      <c r="D185" s="177" t="s">
        <v>150</v>
      </c>
      <c r="E185" s="36"/>
      <c r="F185" s="178" t="s">
        <v>295</v>
      </c>
      <c r="G185" s="36"/>
      <c r="H185" s="36"/>
      <c r="I185" s="179"/>
      <c r="J185" s="36"/>
      <c r="K185" s="36"/>
      <c r="L185" s="39"/>
      <c r="M185" s="180"/>
      <c r="N185" s="181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150</v>
      </c>
      <c r="AU185" s="17" t="s">
        <v>76</v>
      </c>
    </row>
    <row r="186" spans="1:65" s="2" customFormat="1" ht="33" customHeight="1">
      <c r="A186" s="34"/>
      <c r="B186" s="35"/>
      <c r="C186" s="182" t="s">
        <v>221</v>
      </c>
      <c r="D186" s="182" t="s">
        <v>258</v>
      </c>
      <c r="E186" s="183" t="s">
        <v>296</v>
      </c>
      <c r="F186" s="184" t="s">
        <v>297</v>
      </c>
      <c r="G186" s="185" t="s">
        <v>147</v>
      </c>
      <c r="H186" s="186">
        <v>30</v>
      </c>
      <c r="I186" s="187"/>
      <c r="J186" s="188">
        <f>ROUND(I186*H186,2)</f>
        <v>0</v>
      </c>
      <c r="K186" s="184" t="s">
        <v>159</v>
      </c>
      <c r="L186" s="189"/>
      <c r="M186" s="190" t="s">
        <v>1</v>
      </c>
      <c r="N186" s="191" t="s">
        <v>41</v>
      </c>
      <c r="O186" s="71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5" t="s">
        <v>164</v>
      </c>
      <c r="AT186" s="175" t="s">
        <v>258</v>
      </c>
      <c r="AU186" s="175" t="s">
        <v>76</v>
      </c>
      <c r="AY186" s="17" t="s">
        <v>149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83</v>
      </c>
      <c r="BK186" s="176">
        <f>ROUND(I186*H186,2)</f>
        <v>0</v>
      </c>
      <c r="BL186" s="17" t="s">
        <v>148</v>
      </c>
      <c r="BM186" s="175" t="s">
        <v>298</v>
      </c>
    </row>
    <row r="187" spans="1:65" s="2" customFormat="1" ht="29.25">
      <c r="A187" s="34"/>
      <c r="B187" s="35"/>
      <c r="C187" s="36"/>
      <c r="D187" s="177" t="s">
        <v>150</v>
      </c>
      <c r="E187" s="36"/>
      <c r="F187" s="178" t="s">
        <v>299</v>
      </c>
      <c r="G187" s="36"/>
      <c r="H187" s="36"/>
      <c r="I187" s="179"/>
      <c r="J187" s="36"/>
      <c r="K187" s="36"/>
      <c r="L187" s="39"/>
      <c r="M187" s="180"/>
      <c r="N187" s="181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150</v>
      </c>
      <c r="AU187" s="17" t="s">
        <v>76</v>
      </c>
    </row>
    <row r="188" spans="1:65" s="2" customFormat="1" ht="49.15" customHeight="1">
      <c r="A188" s="34"/>
      <c r="B188" s="35"/>
      <c r="C188" s="182" t="s">
        <v>300</v>
      </c>
      <c r="D188" s="182" t="s">
        <v>258</v>
      </c>
      <c r="E188" s="183" t="s">
        <v>301</v>
      </c>
      <c r="F188" s="184" t="s">
        <v>302</v>
      </c>
      <c r="G188" s="185" t="s">
        <v>158</v>
      </c>
      <c r="H188" s="186">
        <v>3</v>
      </c>
      <c r="I188" s="187"/>
      <c r="J188" s="188">
        <f>ROUND(I188*H188,2)</f>
        <v>0</v>
      </c>
      <c r="K188" s="184" t="s">
        <v>159</v>
      </c>
      <c r="L188" s="189"/>
      <c r="M188" s="190" t="s">
        <v>1</v>
      </c>
      <c r="N188" s="191" t="s">
        <v>41</v>
      </c>
      <c r="O188" s="71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5" t="s">
        <v>164</v>
      </c>
      <c r="AT188" s="175" t="s">
        <v>258</v>
      </c>
      <c r="AU188" s="175" t="s">
        <v>76</v>
      </c>
      <c r="AY188" s="17" t="s">
        <v>149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83</v>
      </c>
      <c r="BK188" s="176">
        <f>ROUND(I188*H188,2)</f>
        <v>0</v>
      </c>
      <c r="BL188" s="17" t="s">
        <v>148</v>
      </c>
      <c r="BM188" s="175" t="s">
        <v>303</v>
      </c>
    </row>
    <row r="189" spans="1:65" s="2" customFormat="1" ht="39">
      <c r="A189" s="34"/>
      <c r="B189" s="35"/>
      <c r="C189" s="36"/>
      <c r="D189" s="177" t="s">
        <v>150</v>
      </c>
      <c r="E189" s="36"/>
      <c r="F189" s="178" t="s">
        <v>304</v>
      </c>
      <c r="G189" s="36"/>
      <c r="H189" s="36"/>
      <c r="I189" s="179"/>
      <c r="J189" s="36"/>
      <c r="K189" s="36"/>
      <c r="L189" s="39"/>
      <c r="M189" s="180"/>
      <c r="N189" s="181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150</v>
      </c>
      <c r="AU189" s="17" t="s">
        <v>76</v>
      </c>
    </row>
    <row r="190" spans="1:65" s="2" customFormat="1" ht="24.2" customHeight="1">
      <c r="A190" s="34"/>
      <c r="B190" s="35"/>
      <c r="C190" s="182" t="s">
        <v>225</v>
      </c>
      <c r="D190" s="182" t="s">
        <v>258</v>
      </c>
      <c r="E190" s="183" t="s">
        <v>305</v>
      </c>
      <c r="F190" s="184" t="s">
        <v>306</v>
      </c>
      <c r="G190" s="185" t="s">
        <v>158</v>
      </c>
      <c r="H190" s="186">
        <v>5</v>
      </c>
      <c r="I190" s="187"/>
      <c r="J190" s="188">
        <f>ROUND(I190*H190,2)</f>
        <v>0</v>
      </c>
      <c r="K190" s="184" t="s">
        <v>159</v>
      </c>
      <c r="L190" s="189"/>
      <c r="M190" s="190" t="s">
        <v>1</v>
      </c>
      <c r="N190" s="191" t="s">
        <v>41</v>
      </c>
      <c r="O190" s="71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5" t="s">
        <v>164</v>
      </c>
      <c r="AT190" s="175" t="s">
        <v>258</v>
      </c>
      <c r="AU190" s="175" t="s">
        <v>76</v>
      </c>
      <c r="AY190" s="17" t="s">
        <v>149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83</v>
      </c>
      <c r="BK190" s="176">
        <f>ROUND(I190*H190,2)</f>
        <v>0</v>
      </c>
      <c r="BL190" s="17" t="s">
        <v>148</v>
      </c>
      <c r="BM190" s="175" t="s">
        <v>307</v>
      </c>
    </row>
    <row r="191" spans="1:65" s="2" customFormat="1" ht="29.25">
      <c r="A191" s="34"/>
      <c r="B191" s="35"/>
      <c r="C191" s="36"/>
      <c r="D191" s="177" t="s">
        <v>150</v>
      </c>
      <c r="E191" s="36"/>
      <c r="F191" s="178" t="s">
        <v>308</v>
      </c>
      <c r="G191" s="36"/>
      <c r="H191" s="36"/>
      <c r="I191" s="179"/>
      <c r="J191" s="36"/>
      <c r="K191" s="36"/>
      <c r="L191" s="39"/>
      <c r="M191" s="180"/>
      <c r="N191" s="181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150</v>
      </c>
      <c r="AU191" s="17" t="s">
        <v>76</v>
      </c>
    </row>
    <row r="192" spans="1:65" s="2" customFormat="1" ht="24.2" customHeight="1">
      <c r="A192" s="34"/>
      <c r="B192" s="35"/>
      <c r="C192" s="164" t="s">
        <v>309</v>
      </c>
      <c r="D192" s="164" t="s">
        <v>144</v>
      </c>
      <c r="E192" s="165" t="s">
        <v>310</v>
      </c>
      <c r="F192" s="166" t="s">
        <v>311</v>
      </c>
      <c r="G192" s="167" t="s">
        <v>312</v>
      </c>
      <c r="H192" s="168">
        <v>5</v>
      </c>
      <c r="I192" s="169"/>
      <c r="J192" s="170">
        <f>ROUND(I192*H192,2)</f>
        <v>0</v>
      </c>
      <c r="K192" s="166" t="s">
        <v>1</v>
      </c>
      <c r="L192" s="39"/>
      <c r="M192" s="171" t="s">
        <v>1</v>
      </c>
      <c r="N192" s="172" t="s">
        <v>41</v>
      </c>
      <c r="O192" s="71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5" t="s">
        <v>148</v>
      </c>
      <c r="AT192" s="175" t="s">
        <v>144</v>
      </c>
      <c r="AU192" s="175" t="s">
        <v>76</v>
      </c>
      <c r="AY192" s="17" t="s">
        <v>149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7" t="s">
        <v>83</v>
      </c>
      <c r="BK192" s="176">
        <f>ROUND(I192*H192,2)</f>
        <v>0</v>
      </c>
      <c r="BL192" s="17" t="s">
        <v>148</v>
      </c>
      <c r="BM192" s="175" t="s">
        <v>313</v>
      </c>
    </row>
    <row r="193" spans="1:65" s="2" customFormat="1" ht="29.25">
      <c r="A193" s="34"/>
      <c r="B193" s="35"/>
      <c r="C193" s="36"/>
      <c r="D193" s="177" t="s">
        <v>150</v>
      </c>
      <c r="E193" s="36"/>
      <c r="F193" s="178" t="s">
        <v>314</v>
      </c>
      <c r="G193" s="36"/>
      <c r="H193" s="36"/>
      <c r="I193" s="179"/>
      <c r="J193" s="36"/>
      <c r="K193" s="36"/>
      <c r="L193" s="39"/>
      <c r="M193" s="180"/>
      <c r="N193" s="181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150</v>
      </c>
      <c r="AU193" s="17" t="s">
        <v>76</v>
      </c>
    </row>
    <row r="194" spans="1:65" s="2" customFormat="1" ht="24.2" customHeight="1">
      <c r="A194" s="34"/>
      <c r="B194" s="35"/>
      <c r="C194" s="164" t="s">
        <v>230</v>
      </c>
      <c r="D194" s="164" t="s">
        <v>144</v>
      </c>
      <c r="E194" s="165" t="s">
        <v>315</v>
      </c>
      <c r="F194" s="166" t="s">
        <v>316</v>
      </c>
      <c r="G194" s="167" t="s">
        <v>312</v>
      </c>
      <c r="H194" s="168">
        <v>1</v>
      </c>
      <c r="I194" s="169"/>
      <c r="J194" s="170">
        <f>ROUND(I194*H194,2)</f>
        <v>0</v>
      </c>
      <c r="K194" s="166" t="s">
        <v>159</v>
      </c>
      <c r="L194" s="39"/>
      <c r="M194" s="171" t="s">
        <v>1</v>
      </c>
      <c r="N194" s="172" t="s">
        <v>41</v>
      </c>
      <c r="O194" s="71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5" t="s">
        <v>148</v>
      </c>
      <c r="AT194" s="175" t="s">
        <v>144</v>
      </c>
      <c r="AU194" s="175" t="s">
        <v>76</v>
      </c>
      <c r="AY194" s="17" t="s">
        <v>149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83</v>
      </c>
      <c r="BK194" s="176">
        <f>ROUND(I194*H194,2)</f>
        <v>0</v>
      </c>
      <c r="BL194" s="17" t="s">
        <v>148</v>
      </c>
      <c r="BM194" s="175" t="s">
        <v>317</v>
      </c>
    </row>
    <row r="195" spans="1:65" s="2" customFormat="1" ht="29.25">
      <c r="A195" s="34"/>
      <c r="B195" s="35"/>
      <c r="C195" s="36"/>
      <c r="D195" s="177" t="s">
        <v>150</v>
      </c>
      <c r="E195" s="36"/>
      <c r="F195" s="178" t="s">
        <v>318</v>
      </c>
      <c r="G195" s="36"/>
      <c r="H195" s="36"/>
      <c r="I195" s="179"/>
      <c r="J195" s="36"/>
      <c r="K195" s="36"/>
      <c r="L195" s="39"/>
      <c r="M195" s="180"/>
      <c r="N195" s="181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150</v>
      </c>
      <c r="AU195" s="17" t="s">
        <v>76</v>
      </c>
    </row>
    <row r="196" spans="1:65" s="2" customFormat="1" ht="16.5" customHeight="1">
      <c r="A196" s="34"/>
      <c r="B196" s="35"/>
      <c r="C196" s="164" t="s">
        <v>319</v>
      </c>
      <c r="D196" s="164" t="s">
        <v>144</v>
      </c>
      <c r="E196" s="165" t="s">
        <v>320</v>
      </c>
      <c r="F196" s="166" t="s">
        <v>321</v>
      </c>
      <c r="G196" s="167" t="s">
        <v>322</v>
      </c>
      <c r="H196" s="168">
        <v>16</v>
      </c>
      <c r="I196" s="169"/>
      <c r="J196" s="170">
        <f>ROUND(I196*H196,2)</f>
        <v>0</v>
      </c>
      <c r="K196" s="166" t="s">
        <v>159</v>
      </c>
      <c r="L196" s="39"/>
      <c r="M196" s="171" t="s">
        <v>1</v>
      </c>
      <c r="N196" s="172" t="s">
        <v>41</v>
      </c>
      <c r="O196" s="71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5" t="s">
        <v>148</v>
      </c>
      <c r="AT196" s="175" t="s">
        <v>144</v>
      </c>
      <c r="AU196" s="175" t="s">
        <v>76</v>
      </c>
      <c r="AY196" s="17" t="s">
        <v>149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83</v>
      </c>
      <c r="BK196" s="176">
        <f>ROUND(I196*H196,2)</f>
        <v>0</v>
      </c>
      <c r="BL196" s="17" t="s">
        <v>148</v>
      </c>
      <c r="BM196" s="175" t="s">
        <v>323</v>
      </c>
    </row>
    <row r="197" spans="1:65" s="2" customFormat="1" ht="19.5">
      <c r="A197" s="34"/>
      <c r="B197" s="35"/>
      <c r="C197" s="36"/>
      <c r="D197" s="177" t="s">
        <v>150</v>
      </c>
      <c r="E197" s="36"/>
      <c r="F197" s="178" t="s">
        <v>324</v>
      </c>
      <c r="G197" s="36"/>
      <c r="H197" s="36"/>
      <c r="I197" s="179"/>
      <c r="J197" s="36"/>
      <c r="K197" s="36"/>
      <c r="L197" s="39"/>
      <c r="M197" s="180"/>
      <c r="N197" s="181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150</v>
      </c>
      <c r="AU197" s="17" t="s">
        <v>76</v>
      </c>
    </row>
    <row r="198" spans="1:65" s="2" customFormat="1" ht="16.5" customHeight="1">
      <c r="A198" s="34"/>
      <c r="B198" s="35"/>
      <c r="C198" s="164" t="s">
        <v>234</v>
      </c>
      <c r="D198" s="164" t="s">
        <v>144</v>
      </c>
      <c r="E198" s="165" t="s">
        <v>325</v>
      </c>
      <c r="F198" s="166" t="s">
        <v>326</v>
      </c>
      <c r="G198" s="167" t="s">
        <v>158</v>
      </c>
      <c r="H198" s="168">
        <v>2</v>
      </c>
      <c r="I198" s="169"/>
      <c r="J198" s="170">
        <f>ROUND(I198*H198,2)</f>
        <v>0</v>
      </c>
      <c r="K198" s="166" t="s">
        <v>1</v>
      </c>
      <c r="L198" s="39"/>
      <c r="M198" s="171" t="s">
        <v>1</v>
      </c>
      <c r="N198" s="172" t="s">
        <v>41</v>
      </c>
      <c r="O198" s="71"/>
      <c r="P198" s="173">
        <f>O198*H198</f>
        <v>0</v>
      </c>
      <c r="Q198" s="173">
        <v>0</v>
      </c>
      <c r="R198" s="173">
        <f>Q198*H198</f>
        <v>0</v>
      </c>
      <c r="S198" s="173">
        <v>0</v>
      </c>
      <c r="T198" s="17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5" t="s">
        <v>148</v>
      </c>
      <c r="AT198" s="175" t="s">
        <v>144</v>
      </c>
      <c r="AU198" s="175" t="s">
        <v>76</v>
      </c>
      <c r="AY198" s="17" t="s">
        <v>149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7" t="s">
        <v>83</v>
      </c>
      <c r="BK198" s="176">
        <f>ROUND(I198*H198,2)</f>
        <v>0</v>
      </c>
      <c r="BL198" s="17" t="s">
        <v>148</v>
      </c>
      <c r="BM198" s="175" t="s">
        <v>327</v>
      </c>
    </row>
    <row r="199" spans="1:65" s="2" customFormat="1" ht="19.5">
      <c r="A199" s="34"/>
      <c r="B199" s="35"/>
      <c r="C199" s="36"/>
      <c r="D199" s="177" t="s">
        <v>150</v>
      </c>
      <c r="E199" s="36"/>
      <c r="F199" s="178" t="s">
        <v>328</v>
      </c>
      <c r="G199" s="36"/>
      <c r="H199" s="36"/>
      <c r="I199" s="179"/>
      <c r="J199" s="36"/>
      <c r="K199" s="36"/>
      <c r="L199" s="39"/>
      <c r="M199" s="180"/>
      <c r="N199" s="181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150</v>
      </c>
      <c r="AU199" s="17" t="s">
        <v>76</v>
      </c>
    </row>
    <row r="200" spans="1:65" s="2" customFormat="1" ht="21.75" customHeight="1">
      <c r="A200" s="34"/>
      <c r="B200" s="35"/>
      <c r="C200" s="164" t="s">
        <v>329</v>
      </c>
      <c r="D200" s="164" t="s">
        <v>144</v>
      </c>
      <c r="E200" s="165" t="s">
        <v>330</v>
      </c>
      <c r="F200" s="166" t="s">
        <v>331</v>
      </c>
      <c r="G200" s="167" t="s">
        <v>158</v>
      </c>
      <c r="H200" s="168">
        <v>5</v>
      </c>
      <c r="I200" s="169"/>
      <c r="J200" s="170">
        <f>ROUND(I200*H200,2)</f>
        <v>0</v>
      </c>
      <c r="K200" s="166" t="s">
        <v>159</v>
      </c>
      <c r="L200" s="39"/>
      <c r="M200" s="171" t="s">
        <v>1</v>
      </c>
      <c r="N200" s="172" t="s">
        <v>41</v>
      </c>
      <c r="O200" s="71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5" t="s">
        <v>148</v>
      </c>
      <c r="AT200" s="175" t="s">
        <v>144</v>
      </c>
      <c r="AU200" s="175" t="s">
        <v>76</v>
      </c>
      <c r="AY200" s="17" t="s">
        <v>149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83</v>
      </c>
      <c r="BK200" s="176">
        <f>ROUND(I200*H200,2)</f>
        <v>0</v>
      </c>
      <c r="BL200" s="17" t="s">
        <v>148</v>
      </c>
      <c r="BM200" s="175" t="s">
        <v>332</v>
      </c>
    </row>
    <row r="201" spans="1:65" s="2" customFormat="1" ht="68.25">
      <c r="A201" s="34"/>
      <c r="B201" s="35"/>
      <c r="C201" s="36"/>
      <c r="D201" s="177" t="s">
        <v>150</v>
      </c>
      <c r="E201" s="36"/>
      <c r="F201" s="178" t="s">
        <v>333</v>
      </c>
      <c r="G201" s="36"/>
      <c r="H201" s="36"/>
      <c r="I201" s="179"/>
      <c r="J201" s="36"/>
      <c r="K201" s="36"/>
      <c r="L201" s="39"/>
      <c r="M201" s="180"/>
      <c r="N201" s="181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150</v>
      </c>
      <c r="AU201" s="17" t="s">
        <v>76</v>
      </c>
    </row>
    <row r="202" spans="1:65" s="2" customFormat="1" ht="16.5" customHeight="1">
      <c r="A202" s="34"/>
      <c r="B202" s="35"/>
      <c r="C202" s="164" t="s">
        <v>238</v>
      </c>
      <c r="D202" s="164" t="s">
        <v>144</v>
      </c>
      <c r="E202" s="165" t="s">
        <v>334</v>
      </c>
      <c r="F202" s="166" t="s">
        <v>335</v>
      </c>
      <c r="G202" s="167" t="s">
        <v>158</v>
      </c>
      <c r="H202" s="168">
        <v>5</v>
      </c>
      <c r="I202" s="169"/>
      <c r="J202" s="170">
        <f>ROUND(I202*H202,2)</f>
        <v>0</v>
      </c>
      <c r="K202" s="166" t="s">
        <v>1</v>
      </c>
      <c r="L202" s="39"/>
      <c r="M202" s="171" t="s">
        <v>1</v>
      </c>
      <c r="N202" s="172" t="s">
        <v>41</v>
      </c>
      <c r="O202" s="71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5" t="s">
        <v>148</v>
      </c>
      <c r="AT202" s="175" t="s">
        <v>144</v>
      </c>
      <c r="AU202" s="175" t="s">
        <v>76</v>
      </c>
      <c r="AY202" s="17" t="s">
        <v>149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7" t="s">
        <v>83</v>
      </c>
      <c r="BK202" s="176">
        <f>ROUND(I202*H202,2)</f>
        <v>0</v>
      </c>
      <c r="BL202" s="17" t="s">
        <v>148</v>
      </c>
      <c r="BM202" s="175" t="s">
        <v>336</v>
      </c>
    </row>
    <row r="203" spans="1:65" s="2" customFormat="1" ht="48.75">
      <c r="A203" s="34"/>
      <c r="B203" s="35"/>
      <c r="C203" s="36"/>
      <c r="D203" s="177" t="s">
        <v>150</v>
      </c>
      <c r="E203" s="36"/>
      <c r="F203" s="178" t="s">
        <v>337</v>
      </c>
      <c r="G203" s="36"/>
      <c r="H203" s="36"/>
      <c r="I203" s="179"/>
      <c r="J203" s="36"/>
      <c r="K203" s="36"/>
      <c r="L203" s="39"/>
      <c r="M203" s="180"/>
      <c r="N203" s="181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150</v>
      </c>
      <c r="AU203" s="17" t="s">
        <v>76</v>
      </c>
    </row>
    <row r="204" spans="1:65" s="2" customFormat="1" ht="16.5" customHeight="1">
      <c r="A204" s="34"/>
      <c r="B204" s="35"/>
      <c r="C204" s="164" t="s">
        <v>338</v>
      </c>
      <c r="D204" s="164" t="s">
        <v>144</v>
      </c>
      <c r="E204" s="165" t="s">
        <v>339</v>
      </c>
      <c r="F204" s="166" t="s">
        <v>340</v>
      </c>
      <c r="G204" s="167" t="s">
        <v>158</v>
      </c>
      <c r="H204" s="168">
        <v>1</v>
      </c>
      <c r="I204" s="169"/>
      <c r="J204" s="170">
        <f>ROUND(I204*H204,2)</f>
        <v>0</v>
      </c>
      <c r="K204" s="166" t="s">
        <v>159</v>
      </c>
      <c r="L204" s="39"/>
      <c r="M204" s="171" t="s">
        <v>1</v>
      </c>
      <c r="N204" s="172" t="s">
        <v>41</v>
      </c>
      <c r="O204" s="71"/>
      <c r="P204" s="173">
        <f>O204*H204</f>
        <v>0</v>
      </c>
      <c r="Q204" s="173">
        <v>0</v>
      </c>
      <c r="R204" s="173">
        <f>Q204*H204</f>
        <v>0</v>
      </c>
      <c r="S204" s="173">
        <v>0</v>
      </c>
      <c r="T204" s="17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5" t="s">
        <v>148</v>
      </c>
      <c r="AT204" s="175" t="s">
        <v>144</v>
      </c>
      <c r="AU204" s="175" t="s">
        <v>76</v>
      </c>
      <c r="AY204" s="17" t="s">
        <v>149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7" t="s">
        <v>83</v>
      </c>
      <c r="BK204" s="176">
        <f>ROUND(I204*H204,2)</f>
        <v>0</v>
      </c>
      <c r="BL204" s="17" t="s">
        <v>148</v>
      </c>
      <c r="BM204" s="175" t="s">
        <v>341</v>
      </c>
    </row>
    <row r="205" spans="1:65" s="2" customFormat="1" ht="39">
      <c r="A205" s="34"/>
      <c r="B205" s="35"/>
      <c r="C205" s="36"/>
      <c r="D205" s="177" t="s">
        <v>150</v>
      </c>
      <c r="E205" s="36"/>
      <c r="F205" s="178" t="s">
        <v>342</v>
      </c>
      <c r="G205" s="36"/>
      <c r="H205" s="36"/>
      <c r="I205" s="179"/>
      <c r="J205" s="36"/>
      <c r="K205" s="36"/>
      <c r="L205" s="39"/>
      <c r="M205" s="180"/>
      <c r="N205" s="181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150</v>
      </c>
      <c r="AU205" s="17" t="s">
        <v>76</v>
      </c>
    </row>
    <row r="206" spans="1:65" s="2" customFormat="1" ht="24.2" customHeight="1">
      <c r="A206" s="34"/>
      <c r="B206" s="35"/>
      <c r="C206" s="164" t="s">
        <v>242</v>
      </c>
      <c r="D206" s="164" t="s">
        <v>144</v>
      </c>
      <c r="E206" s="165" t="s">
        <v>343</v>
      </c>
      <c r="F206" s="166" t="s">
        <v>344</v>
      </c>
      <c r="G206" s="167" t="s">
        <v>158</v>
      </c>
      <c r="H206" s="168">
        <v>8</v>
      </c>
      <c r="I206" s="169"/>
      <c r="J206" s="170">
        <f>ROUND(I206*H206,2)</f>
        <v>0</v>
      </c>
      <c r="K206" s="166" t="s">
        <v>159</v>
      </c>
      <c r="L206" s="39"/>
      <c r="M206" s="171" t="s">
        <v>1</v>
      </c>
      <c r="N206" s="172" t="s">
        <v>41</v>
      </c>
      <c r="O206" s="71"/>
      <c r="P206" s="173">
        <f>O206*H206</f>
        <v>0</v>
      </c>
      <c r="Q206" s="173">
        <v>0</v>
      </c>
      <c r="R206" s="173">
        <f>Q206*H206</f>
        <v>0</v>
      </c>
      <c r="S206" s="173">
        <v>0</v>
      </c>
      <c r="T206" s="17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5" t="s">
        <v>148</v>
      </c>
      <c r="AT206" s="175" t="s">
        <v>144</v>
      </c>
      <c r="AU206" s="175" t="s">
        <v>76</v>
      </c>
      <c r="AY206" s="17" t="s">
        <v>149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7" t="s">
        <v>83</v>
      </c>
      <c r="BK206" s="176">
        <f>ROUND(I206*H206,2)</f>
        <v>0</v>
      </c>
      <c r="BL206" s="17" t="s">
        <v>148</v>
      </c>
      <c r="BM206" s="175" t="s">
        <v>345</v>
      </c>
    </row>
    <row r="207" spans="1:65" s="2" customFormat="1" ht="97.5">
      <c r="A207" s="34"/>
      <c r="B207" s="35"/>
      <c r="C207" s="36"/>
      <c r="D207" s="177" t="s">
        <v>150</v>
      </c>
      <c r="E207" s="36"/>
      <c r="F207" s="178" t="s">
        <v>346</v>
      </c>
      <c r="G207" s="36"/>
      <c r="H207" s="36"/>
      <c r="I207" s="179"/>
      <c r="J207" s="36"/>
      <c r="K207" s="36"/>
      <c r="L207" s="39"/>
      <c r="M207" s="180"/>
      <c r="N207" s="181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150</v>
      </c>
      <c r="AU207" s="17" t="s">
        <v>76</v>
      </c>
    </row>
    <row r="208" spans="1:65" s="2" customFormat="1" ht="33" customHeight="1">
      <c r="A208" s="34"/>
      <c r="B208" s="35"/>
      <c r="C208" s="164" t="s">
        <v>347</v>
      </c>
      <c r="D208" s="164" t="s">
        <v>144</v>
      </c>
      <c r="E208" s="165" t="s">
        <v>348</v>
      </c>
      <c r="F208" s="166" t="s">
        <v>349</v>
      </c>
      <c r="G208" s="167" t="s">
        <v>158</v>
      </c>
      <c r="H208" s="168">
        <v>3</v>
      </c>
      <c r="I208" s="169"/>
      <c r="J208" s="170">
        <f>ROUND(I208*H208,2)</f>
        <v>0</v>
      </c>
      <c r="K208" s="166" t="s">
        <v>1</v>
      </c>
      <c r="L208" s="39"/>
      <c r="M208" s="171" t="s">
        <v>1</v>
      </c>
      <c r="N208" s="172" t="s">
        <v>41</v>
      </c>
      <c r="O208" s="71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5" t="s">
        <v>148</v>
      </c>
      <c r="AT208" s="175" t="s">
        <v>144</v>
      </c>
      <c r="AU208" s="175" t="s">
        <v>76</v>
      </c>
      <c r="AY208" s="17" t="s">
        <v>149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83</v>
      </c>
      <c r="BK208" s="176">
        <f>ROUND(I208*H208,2)</f>
        <v>0</v>
      </c>
      <c r="BL208" s="17" t="s">
        <v>148</v>
      </c>
      <c r="BM208" s="175" t="s">
        <v>350</v>
      </c>
    </row>
    <row r="209" spans="1:65" s="2" customFormat="1" ht="33" customHeight="1">
      <c r="A209" s="34"/>
      <c r="B209" s="35"/>
      <c r="C209" s="164" t="s">
        <v>247</v>
      </c>
      <c r="D209" s="164" t="s">
        <v>144</v>
      </c>
      <c r="E209" s="165" t="s">
        <v>351</v>
      </c>
      <c r="F209" s="166" t="s">
        <v>352</v>
      </c>
      <c r="G209" s="167" t="s">
        <v>158</v>
      </c>
      <c r="H209" s="168">
        <v>1</v>
      </c>
      <c r="I209" s="169"/>
      <c r="J209" s="170">
        <f>ROUND(I209*H209,2)</f>
        <v>0</v>
      </c>
      <c r="K209" s="166" t="s">
        <v>1</v>
      </c>
      <c r="L209" s="39"/>
      <c r="M209" s="171" t="s">
        <v>1</v>
      </c>
      <c r="N209" s="172" t="s">
        <v>41</v>
      </c>
      <c r="O209" s="7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5" t="s">
        <v>148</v>
      </c>
      <c r="AT209" s="175" t="s">
        <v>144</v>
      </c>
      <c r="AU209" s="175" t="s">
        <v>76</v>
      </c>
      <c r="AY209" s="17" t="s">
        <v>149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83</v>
      </c>
      <c r="BK209" s="176">
        <f>ROUND(I209*H209,2)</f>
        <v>0</v>
      </c>
      <c r="BL209" s="17" t="s">
        <v>148</v>
      </c>
      <c r="BM209" s="175" t="s">
        <v>353</v>
      </c>
    </row>
    <row r="210" spans="1:65" s="2" customFormat="1" ht="33" customHeight="1">
      <c r="A210" s="34"/>
      <c r="B210" s="35"/>
      <c r="C210" s="182" t="s">
        <v>251</v>
      </c>
      <c r="D210" s="182" t="s">
        <v>258</v>
      </c>
      <c r="E210" s="183" t="s">
        <v>354</v>
      </c>
      <c r="F210" s="184" t="s">
        <v>355</v>
      </c>
      <c r="G210" s="185" t="s">
        <v>158</v>
      </c>
      <c r="H210" s="186">
        <v>4</v>
      </c>
      <c r="I210" s="187"/>
      <c r="J210" s="188">
        <f>ROUND(I210*H210,2)</f>
        <v>0</v>
      </c>
      <c r="K210" s="184" t="s">
        <v>159</v>
      </c>
      <c r="L210" s="189"/>
      <c r="M210" s="190" t="s">
        <v>1</v>
      </c>
      <c r="N210" s="191" t="s">
        <v>41</v>
      </c>
      <c r="O210" s="71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5" t="s">
        <v>164</v>
      </c>
      <c r="AT210" s="175" t="s">
        <v>258</v>
      </c>
      <c r="AU210" s="175" t="s">
        <v>76</v>
      </c>
      <c r="AY210" s="17" t="s">
        <v>149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83</v>
      </c>
      <c r="BK210" s="176">
        <f>ROUND(I210*H210,2)</f>
        <v>0</v>
      </c>
      <c r="BL210" s="17" t="s">
        <v>148</v>
      </c>
      <c r="BM210" s="175" t="s">
        <v>356</v>
      </c>
    </row>
    <row r="211" spans="1:65" s="2" customFormat="1" ht="24.2" customHeight="1">
      <c r="A211" s="34"/>
      <c r="B211" s="35"/>
      <c r="C211" s="164" t="s">
        <v>357</v>
      </c>
      <c r="D211" s="164" t="s">
        <v>144</v>
      </c>
      <c r="E211" s="165" t="s">
        <v>358</v>
      </c>
      <c r="F211" s="166" t="s">
        <v>359</v>
      </c>
      <c r="G211" s="167" t="s">
        <v>158</v>
      </c>
      <c r="H211" s="168">
        <v>4</v>
      </c>
      <c r="I211" s="169"/>
      <c r="J211" s="170">
        <f>ROUND(I211*H211,2)</f>
        <v>0</v>
      </c>
      <c r="K211" s="166" t="s">
        <v>159</v>
      </c>
      <c r="L211" s="39"/>
      <c r="M211" s="192" t="s">
        <v>1</v>
      </c>
      <c r="N211" s="193" t="s">
        <v>41</v>
      </c>
      <c r="O211" s="194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5" t="s">
        <v>148</v>
      </c>
      <c r="AT211" s="175" t="s">
        <v>144</v>
      </c>
      <c r="AU211" s="175" t="s">
        <v>76</v>
      </c>
      <c r="AY211" s="17" t="s">
        <v>149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7" t="s">
        <v>83</v>
      </c>
      <c r="BK211" s="176">
        <f>ROUND(I211*H211,2)</f>
        <v>0</v>
      </c>
      <c r="BL211" s="17" t="s">
        <v>148</v>
      </c>
      <c r="BM211" s="175" t="s">
        <v>360</v>
      </c>
    </row>
    <row r="212" spans="1:65" s="2" customFormat="1" ht="6.95" customHeight="1">
      <c r="A212" s="3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39"/>
      <c r="M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</row>
  </sheetData>
  <sheetProtection algorithmName="SHA-512" hashValue="aMVjIw8qjU1xkvgRhU8gFpMhPbEXZP8Cz4sKRXK7lTpexHY9MIyb7xwtY+zpsCoM/FE6hOxxUuxtZZgqPRk+tQ==" saltValue="vv2ZdZjh02LGnopWJbCozM54SmTaCHrJu5NqkJPbXdxVXRH8VaaOgoA5QR5S+DWhUCgIDZGZ53ogluIF/9PqfA==" spinCount="100000" sheet="1" objects="1" scenarios="1" formatColumns="0" formatRows="0" autoFilter="0"/>
  <autoFilter ref="C119:K21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93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120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361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ROUND((SUM(BE120:BE446)),  2)</f>
        <v>0</v>
      </c>
      <c r="G35" s="34"/>
      <c r="H35" s="34"/>
      <c r="I35" s="130">
        <v>0.21</v>
      </c>
      <c r="J35" s="129">
        <f>ROUND(((SUM(BE120:BE446))*I35),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ROUND((SUM(BF120:BF446)),  2)</f>
        <v>0</v>
      </c>
      <c r="G36" s="34"/>
      <c r="H36" s="34"/>
      <c r="I36" s="130">
        <v>0.15</v>
      </c>
      <c r="J36" s="129">
        <f>ROUND(((SUM(BF120:BF446))*I36),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ROUND((SUM(BG120:BG446)),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ROUND((SUM(BH120:BH446)),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ROUND((SUM(BI120:BI446)),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120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SO 01 - Železniční svršek - žst. Teplice nad Metují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2" customFormat="1" ht="21.75" hidden="1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6.95" hidden="1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ht="11.25" hidden="1"/>
    <row r="102" spans="1:47" ht="11.25" hidden="1"/>
    <row r="103" spans="1:47" ht="11.25" hidden="1"/>
    <row r="104" spans="1:47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24.95" customHeight="1">
      <c r="A105" s="34"/>
      <c r="B105" s="35"/>
      <c r="C105" s="23" t="s">
        <v>131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6.5" customHeight="1">
      <c r="A108" s="34"/>
      <c r="B108" s="35"/>
      <c r="C108" s="36"/>
      <c r="D108" s="36"/>
      <c r="E108" s="318" t="str">
        <f>E7</f>
        <v>Oprava kolejí a výhybek v žst. Teplice nad Metují</v>
      </c>
      <c r="F108" s="319"/>
      <c r="G108" s="319"/>
      <c r="H108" s="31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1" customFormat="1" ht="12" customHeight="1">
      <c r="B109" s="21"/>
      <c r="C109" s="29" t="s">
        <v>119</v>
      </c>
      <c r="D109" s="22"/>
      <c r="E109" s="22"/>
      <c r="F109" s="22"/>
      <c r="G109" s="22"/>
      <c r="H109" s="22"/>
      <c r="I109" s="22"/>
      <c r="J109" s="22"/>
      <c r="K109" s="22"/>
      <c r="L109" s="20"/>
    </row>
    <row r="110" spans="1:47" s="2" customFormat="1" ht="16.5" customHeight="1">
      <c r="A110" s="34"/>
      <c r="B110" s="35"/>
      <c r="C110" s="36"/>
      <c r="D110" s="36"/>
      <c r="E110" s="318" t="s">
        <v>120</v>
      </c>
      <c r="F110" s="320"/>
      <c r="G110" s="320"/>
      <c r="H110" s="32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121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271" t="str">
        <f>E11</f>
        <v>SO 01 - Železniční svršek - žst. Teplice nad Metují</v>
      </c>
      <c r="F112" s="320"/>
      <c r="G112" s="320"/>
      <c r="H112" s="32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F14</f>
        <v>žst. Teplice nad Metují</v>
      </c>
      <c r="G114" s="36"/>
      <c r="H114" s="36"/>
      <c r="I114" s="29" t="s">
        <v>22</v>
      </c>
      <c r="J114" s="66" t="str">
        <f>IF(J14="","",J14)</f>
        <v>7. 10. 2022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E17</f>
        <v>Správa železnic, s.o.</v>
      </c>
      <c r="G116" s="36"/>
      <c r="H116" s="36"/>
      <c r="I116" s="29" t="s">
        <v>30</v>
      </c>
      <c r="J116" s="32" t="str">
        <f>E23</f>
        <v>Prodin, a.s.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IF(E20="","",E20)</f>
        <v>Vyplň údaj</v>
      </c>
      <c r="G117" s="36"/>
      <c r="H117" s="36"/>
      <c r="I117" s="29" t="s">
        <v>33</v>
      </c>
      <c r="J117" s="32" t="str">
        <f>E26</f>
        <v>ST Hradec Králové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9" customFormat="1" ht="29.25" customHeight="1">
      <c r="A119" s="153"/>
      <c r="B119" s="154"/>
      <c r="C119" s="155" t="s">
        <v>132</v>
      </c>
      <c r="D119" s="156" t="s">
        <v>61</v>
      </c>
      <c r="E119" s="156" t="s">
        <v>57</v>
      </c>
      <c r="F119" s="156" t="s">
        <v>58</v>
      </c>
      <c r="G119" s="156" t="s">
        <v>133</v>
      </c>
      <c r="H119" s="156" t="s">
        <v>134</v>
      </c>
      <c r="I119" s="156" t="s">
        <v>135</v>
      </c>
      <c r="J119" s="156" t="s">
        <v>128</v>
      </c>
      <c r="K119" s="157" t="s">
        <v>136</v>
      </c>
      <c r="L119" s="158"/>
      <c r="M119" s="75" t="s">
        <v>1</v>
      </c>
      <c r="N119" s="76" t="s">
        <v>40</v>
      </c>
      <c r="O119" s="76" t="s">
        <v>137</v>
      </c>
      <c r="P119" s="76" t="s">
        <v>138</v>
      </c>
      <c r="Q119" s="76" t="s">
        <v>139</v>
      </c>
      <c r="R119" s="76" t="s">
        <v>140</v>
      </c>
      <c r="S119" s="76" t="s">
        <v>141</v>
      </c>
      <c r="T119" s="77" t="s">
        <v>142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9" customHeight="1">
      <c r="A120" s="34"/>
      <c r="B120" s="35"/>
      <c r="C120" s="82" t="s">
        <v>143</v>
      </c>
      <c r="D120" s="36"/>
      <c r="E120" s="36"/>
      <c r="F120" s="36"/>
      <c r="G120" s="36"/>
      <c r="H120" s="36"/>
      <c r="I120" s="36"/>
      <c r="J120" s="159">
        <f>BK120</f>
        <v>0</v>
      </c>
      <c r="K120" s="36"/>
      <c r="L120" s="39"/>
      <c r="M120" s="78"/>
      <c r="N120" s="160"/>
      <c r="O120" s="79"/>
      <c r="P120" s="161">
        <f>SUM(P121:P446)</f>
        <v>0</v>
      </c>
      <c r="Q120" s="79"/>
      <c r="R120" s="161">
        <f>SUM(R121:R446)</f>
        <v>3018.4504199999997</v>
      </c>
      <c r="S120" s="79"/>
      <c r="T120" s="162">
        <f>SUM(T121:T446)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130</v>
      </c>
      <c r="BK120" s="163">
        <f>SUM(BK121:BK446)</f>
        <v>0</v>
      </c>
    </row>
    <row r="121" spans="1:65" s="2" customFormat="1" ht="16.5" customHeight="1">
      <c r="A121" s="34"/>
      <c r="B121" s="35"/>
      <c r="C121" s="164" t="s">
        <v>83</v>
      </c>
      <c r="D121" s="164" t="s">
        <v>144</v>
      </c>
      <c r="E121" s="165" t="s">
        <v>362</v>
      </c>
      <c r="F121" s="166" t="s">
        <v>363</v>
      </c>
      <c r="G121" s="167" t="s">
        <v>158</v>
      </c>
      <c r="H121" s="168">
        <v>18</v>
      </c>
      <c r="I121" s="169"/>
      <c r="J121" s="170">
        <f>ROUND(I121*H121,2)</f>
        <v>0</v>
      </c>
      <c r="K121" s="166" t="s">
        <v>159</v>
      </c>
      <c r="L121" s="39"/>
      <c r="M121" s="171" t="s">
        <v>1</v>
      </c>
      <c r="N121" s="172" t="s">
        <v>41</v>
      </c>
      <c r="O121" s="71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5" t="s">
        <v>148</v>
      </c>
      <c r="AT121" s="175" t="s">
        <v>144</v>
      </c>
      <c r="AU121" s="175" t="s">
        <v>76</v>
      </c>
      <c r="AY121" s="17" t="s">
        <v>149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83</v>
      </c>
      <c r="BK121" s="176">
        <f>ROUND(I121*H121,2)</f>
        <v>0</v>
      </c>
      <c r="BL121" s="17" t="s">
        <v>148</v>
      </c>
      <c r="BM121" s="175" t="s">
        <v>85</v>
      </c>
    </row>
    <row r="122" spans="1:65" s="2" customFormat="1" ht="19.5">
      <c r="A122" s="34"/>
      <c r="B122" s="35"/>
      <c r="C122" s="36"/>
      <c r="D122" s="177" t="s">
        <v>150</v>
      </c>
      <c r="E122" s="36"/>
      <c r="F122" s="178" t="s">
        <v>364</v>
      </c>
      <c r="G122" s="36"/>
      <c r="H122" s="36"/>
      <c r="I122" s="179"/>
      <c r="J122" s="36"/>
      <c r="K122" s="36"/>
      <c r="L122" s="39"/>
      <c r="M122" s="180"/>
      <c r="N122" s="181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150</v>
      </c>
      <c r="AU122" s="17" t="s">
        <v>76</v>
      </c>
    </row>
    <row r="123" spans="1:65" s="10" customFormat="1" ht="11.25">
      <c r="B123" s="197"/>
      <c r="C123" s="198"/>
      <c r="D123" s="177" t="s">
        <v>365</v>
      </c>
      <c r="E123" s="199" t="s">
        <v>1</v>
      </c>
      <c r="F123" s="200" t="s">
        <v>366</v>
      </c>
      <c r="G123" s="198"/>
      <c r="H123" s="201">
        <v>18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365</v>
      </c>
      <c r="AU123" s="207" t="s">
        <v>76</v>
      </c>
      <c r="AV123" s="10" t="s">
        <v>85</v>
      </c>
      <c r="AW123" s="10" t="s">
        <v>32</v>
      </c>
      <c r="AX123" s="10" t="s">
        <v>76</v>
      </c>
      <c r="AY123" s="207" t="s">
        <v>149</v>
      </c>
    </row>
    <row r="124" spans="1:65" s="11" customFormat="1" ht="11.25">
      <c r="B124" s="208"/>
      <c r="C124" s="209"/>
      <c r="D124" s="177" t="s">
        <v>365</v>
      </c>
      <c r="E124" s="210" t="s">
        <v>1</v>
      </c>
      <c r="F124" s="211" t="s">
        <v>367</v>
      </c>
      <c r="G124" s="209"/>
      <c r="H124" s="212">
        <v>18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365</v>
      </c>
      <c r="AU124" s="218" t="s">
        <v>76</v>
      </c>
      <c r="AV124" s="11" t="s">
        <v>148</v>
      </c>
      <c r="AW124" s="11" t="s">
        <v>32</v>
      </c>
      <c r="AX124" s="11" t="s">
        <v>83</v>
      </c>
      <c r="AY124" s="218" t="s">
        <v>149</v>
      </c>
    </row>
    <row r="125" spans="1:65" s="2" customFormat="1" ht="24.2" customHeight="1">
      <c r="A125" s="34"/>
      <c r="B125" s="35"/>
      <c r="C125" s="164" t="s">
        <v>85</v>
      </c>
      <c r="D125" s="164" t="s">
        <v>144</v>
      </c>
      <c r="E125" s="165" t="s">
        <v>368</v>
      </c>
      <c r="F125" s="166" t="s">
        <v>369</v>
      </c>
      <c r="G125" s="167" t="s">
        <v>370</v>
      </c>
      <c r="H125" s="168">
        <v>539.298</v>
      </c>
      <c r="I125" s="169"/>
      <c r="J125" s="170">
        <f>ROUND(I125*H125,2)</f>
        <v>0</v>
      </c>
      <c r="K125" s="166" t="s">
        <v>159</v>
      </c>
      <c r="L125" s="39"/>
      <c r="M125" s="171" t="s">
        <v>1</v>
      </c>
      <c r="N125" s="172" t="s">
        <v>41</v>
      </c>
      <c r="O125" s="71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5" t="s">
        <v>148</v>
      </c>
      <c r="AT125" s="175" t="s">
        <v>144</v>
      </c>
      <c r="AU125" s="175" t="s">
        <v>76</v>
      </c>
      <c r="AY125" s="17" t="s">
        <v>149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83</v>
      </c>
      <c r="BK125" s="176">
        <f>ROUND(I125*H125,2)</f>
        <v>0</v>
      </c>
      <c r="BL125" s="17" t="s">
        <v>148</v>
      </c>
      <c r="BM125" s="175" t="s">
        <v>148</v>
      </c>
    </row>
    <row r="126" spans="1:65" s="10" customFormat="1" ht="22.5">
      <c r="B126" s="197"/>
      <c r="C126" s="198"/>
      <c r="D126" s="177" t="s">
        <v>365</v>
      </c>
      <c r="E126" s="199" t="s">
        <v>1</v>
      </c>
      <c r="F126" s="200" t="s">
        <v>371</v>
      </c>
      <c r="G126" s="198"/>
      <c r="H126" s="201">
        <v>539.298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365</v>
      </c>
      <c r="AU126" s="207" t="s">
        <v>76</v>
      </c>
      <c r="AV126" s="10" t="s">
        <v>85</v>
      </c>
      <c r="AW126" s="10" t="s">
        <v>32</v>
      </c>
      <c r="AX126" s="10" t="s">
        <v>76</v>
      </c>
      <c r="AY126" s="207" t="s">
        <v>149</v>
      </c>
    </row>
    <row r="127" spans="1:65" s="11" customFormat="1" ht="11.25">
      <c r="B127" s="208"/>
      <c r="C127" s="209"/>
      <c r="D127" s="177" t="s">
        <v>365</v>
      </c>
      <c r="E127" s="210" t="s">
        <v>1</v>
      </c>
      <c r="F127" s="211" t="s">
        <v>367</v>
      </c>
      <c r="G127" s="209"/>
      <c r="H127" s="212">
        <v>539.298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365</v>
      </c>
      <c r="AU127" s="218" t="s">
        <v>76</v>
      </c>
      <c r="AV127" s="11" t="s">
        <v>148</v>
      </c>
      <c r="AW127" s="11" t="s">
        <v>32</v>
      </c>
      <c r="AX127" s="11" t="s">
        <v>83</v>
      </c>
      <c r="AY127" s="218" t="s">
        <v>149</v>
      </c>
    </row>
    <row r="128" spans="1:65" s="2" customFormat="1" ht="24.2" customHeight="1">
      <c r="A128" s="34"/>
      <c r="B128" s="35"/>
      <c r="C128" s="164" t="s">
        <v>155</v>
      </c>
      <c r="D128" s="164" t="s">
        <v>144</v>
      </c>
      <c r="E128" s="165" t="s">
        <v>372</v>
      </c>
      <c r="F128" s="166" t="s">
        <v>373</v>
      </c>
      <c r="G128" s="167" t="s">
        <v>374</v>
      </c>
      <c r="H128" s="168">
        <v>0.69599999999999995</v>
      </c>
      <c r="I128" s="169"/>
      <c r="J128" s="170">
        <f>ROUND(I128*H128,2)</f>
        <v>0</v>
      </c>
      <c r="K128" s="166" t="s">
        <v>159</v>
      </c>
      <c r="L128" s="39"/>
      <c r="M128" s="171" t="s">
        <v>1</v>
      </c>
      <c r="N128" s="172" t="s">
        <v>41</v>
      </c>
      <c r="O128" s="71"/>
      <c r="P128" s="173">
        <f>O128*H128</f>
        <v>0</v>
      </c>
      <c r="Q128" s="173">
        <v>0</v>
      </c>
      <c r="R128" s="173">
        <f>Q128*H128</f>
        <v>0</v>
      </c>
      <c r="S128" s="173">
        <v>0</v>
      </c>
      <c r="T128" s="17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5" t="s">
        <v>148</v>
      </c>
      <c r="AT128" s="175" t="s">
        <v>144</v>
      </c>
      <c r="AU128" s="175" t="s">
        <v>76</v>
      </c>
      <c r="AY128" s="17" t="s">
        <v>149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83</v>
      </c>
      <c r="BK128" s="176">
        <f>ROUND(I128*H128,2)</f>
        <v>0</v>
      </c>
      <c r="BL128" s="17" t="s">
        <v>148</v>
      </c>
      <c r="BM128" s="175" t="s">
        <v>169</v>
      </c>
    </row>
    <row r="129" spans="1:65" s="10" customFormat="1" ht="22.5">
      <c r="B129" s="197"/>
      <c r="C129" s="198"/>
      <c r="D129" s="177" t="s">
        <v>365</v>
      </c>
      <c r="E129" s="199" t="s">
        <v>1</v>
      </c>
      <c r="F129" s="200" t="s">
        <v>375</v>
      </c>
      <c r="G129" s="198"/>
      <c r="H129" s="201">
        <v>8.2000000000000003E-2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365</v>
      </c>
      <c r="AU129" s="207" t="s">
        <v>76</v>
      </c>
      <c r="AV129" s="10" t="s">
        <v>85</v>
      </c>
      <c r="AW129" s="10" t="s">
        <v>32</v>
      </c>
      <c r="AX129" s="10" t="s">
        <v>76</v>
      </c>
      <c r="AY129" s="207" t="s">
        <v>149</v>
      </c>
    </row>
    <row r="130" spans="1:65" s="10" customFormat="1" ht="22.5">
      <c r="B130" s="197"/>
      <c r="C130" s="198"/>
      <c r="D130" s="177" t="s">
        <v>365</v>
      </c>
      <c r="E130" s="199" t="s">
        <v>1</v>
      </c>
      <c r="F130" s="200" t="s">
        <v>376</v>
      </c>
      <c r="G130" s="198"/>
      <c r="H130" s="201">
        <v>0.13100000000000001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365</v>
      </c>
      <c r="AU130" s="207" t="s">
        <v>76</v>
      </c>
      <c r="AV130" s="10" t="s">
        <v>85</v>
      </c>
      <c r="AW130" s="10" t="s">
        <v>32</v>
      </c>
      <c r="AX130" s="10" t="s">
        <v>76</v>
      </c>
      <c r="AY130" s="207" t="s">
        <v>149</v>
      </c>
    </row>
    <row r="131" spans="1:65" s="10" customFormat="1" ht="11.25">
      <c r="B131" s="197"/>
      <c r="C131" s="198"/>
      <c r="D131" s="177" t="s">
        <v>365</v>
      </c>
      <c r="E131" s="199" t="s">
        <v>1</v>
      </c>
      <c r="F131" s="200" t="s">
        <v>377</v>
      </c>
      <c r="G131" s="198"/>
      <c r="H131" s="201">
        <v>0.104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365</v>
      </c>
      <c r="AU131" s="207" t="s">
        <v>76</v>
      </c>
      <c r="AV131" s="10" t="s">
        <v>85</v>
      </c>
      <c r="AW131" s="10" t="s">
        <v>32</v>
      </c>
      <c r="AX131" s="10" t="s">
        <v>76</v>
      </c>
      <c r="AY131" s="207" t="s">
        <v>149</v>
      </c>
    </row>
    <row r="132" spans="1:65" s="10" customFormat="1" ht="11.25">
      <c r="B132" s="197"/>
      <c r="C132" s="198"/>
      <c r="D132" s="177" t="s">
        <v>365</v>
      </c>
      <c r="E132" s="199" t="s">
        <v>1</v>
      </c>
      <c r="F132" s="200" t="s">
        <v>378</v>
      </c>
      <c r="G132" s="198"/>
      <c r="H132" s="201">
        <v>0.123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365</v>
      </c>
      <c r="AU132" s="207" t="s">
        <v>76</v>
      </c>
      <c r="AV132" s="10" t="s">
        <v>85</v>
      </c>
      <c r="AW132" s="10" t="s">
        <v>32</v>
      </c>
      <c r="AX132" s="10" t="s">
        <v>76</v>
      </c>
      <c r="AY132" s="207" t="s">
        <v>149</v>
      </c>
    </row>
    <row r="133" spans="1:65" s="10" customFormat="1" ht="11.25">
      <c r="B133" s="197"/>
      <c r="C133" s="198"/>
      <c r="D133" s="177" t="s">
        <v>365</v>
      </c>
      <c r="E133" s="199" t="s">
        <v>1</v>
      </c>
      <c r="F133" s="200" t="s">
        <v>379</v>
      </c>
      <c r="G133" s="198"/>
      <c r="H133" s="201">
        <v>0.06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365</v>
      </c>
      <c r="AU133" s="207" t="s">
        <v>76</v>
      </c>
      <c r="AV133" s="10" t="s">
        <v>85</v>
      </c>
      <c r="AW133" s="10" t="s">
        <v>32</v>
      </c>
      <c r="AX133" s="10" t="s">
        <v>76</v>
      </c>
      <c r="AY133" s="207" t="s">
        <v>149</v>
      </c>
    </row>
    <row r="134" spans="1:65" s="10" customFormat="1" ht="22.5">
      <c r="B134" s="197"/>
      <c r="C134" s="198"/>
      <c r="D134" s="177" t="s">
        <v>365</v>
      </c>
      <c r="E134" s="199" t="s">
        <v>1</v>
      </c>
      <c r="F134" s="200" t="s">
        <v>380</v>
      </c>
      <c r="G134" s="198"/>
      <c r="H134" s="201">
        <v>0.19600000000000001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365</v>
      </c>
      <c r="AU134" s="207" t="s">
        <v>76</v>
      </c>
      <c r="AV134" s="10" t="s">
        <v>85</v>
      </c>
      <c r="AW134" s="10" t="s">
        <v>32</v>
      </c>
      <c r="AX134" s="10" t="s">
        <v>76</v>
      </c>
      <c r="AY134" s="207" t="s">
        <v>149</v>
      </c>
    </row>
    <row r="135" spans="1:65" s="11" customFormat="1" ht="11.25">
      <c r="B135" s="208"/>
      <c r="C135" s="209"/>
      <c r="D135" s="177" t="s">
        <v>365</v>
      </c>
      <c r="E135" s="210" t="s">
        <v>1</v>
      </c>
      <c r="F135" s="211" t="s">
        <v>367</v>
      </c>
      <c r="G135" s="209"/>
      <c r="H135" s="212">
        <v>0.69599999999999995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365</v>
      </c>
      <c r="AU135" s="218" t="s">
        <v>76</v>
      </c>
      <c r="AV135" s="11" t="s">
        <v>148</v>
      </c>
      <c r="AW135" s="11" t="s">
        <v>32</v>
      </c>
      <c r="AX135" s="11" t="s">
        <v>83</v>
      </c>
      <c r="AY135" s="218" t="s">
        <v>149</v>
      </c>
    </row>
    <row r="136" spans="1:65" s="2" customFormat="1" ht="24.2" customHeight="1">
      <c r="A136" s="34"/>
      <c r="B136" s="35"/>
      <c r="C136" s="164" t="s">
        <v>148</v>
      </c>
      <c r="D136" s="164" t="s">
        <v>144</v>
      </c>
      <c r="E136" s="165" t="s">
        <v>381</v>
      </c>
      <c r="F136" s="166" t="s">
        <v>382</v>
      </c>
      <c r="G136" s="167" t="s">
        <v>374</v>
      </c>
      <c r="H136" s="168">
        <v>0.14499999999999999</v>
      </c>
      <c r="I136" s="169"/>
      <c r="J136" s="170">
        <f>ROUND(I136*H136,2)</f>
        <v>0</v>
      </c>
      <c r="K136" s="166" t="s">
        <v>159</v>
      </c>
      <c r="L136" s="39"/>
      <c r="M136" s="171" t="s">
        <v>1</v>
      </c>
      <c r="N136" s="172" t="s">
        <v>41</v>
      </c>
      <c r="O136" s="71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148</v>
      </c>
      <c r="AT136" s="175" t="s">
        <v>144</v>
      </c>
      <c r="AU136" s="175" t="s">
        <v>76</v>
      </c>
      <c r="AY136" s="17" t="s">
        <v>149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83</v>
      </c>
      <c r="BK136" s="176">
        <f>ROUND(I136*H136,2)</f>
        <v>0</v>
      </c>
      <c r="BL136" s="17" t="s">
        <v>148</v>
      </c>
      <c r="BM136" s="175" t="s">
        <v>182</v>
      </c>
    </row>
    <row r="137" spans="1:65" s="10" customFormat="1" ht="11.25">
      <c r="B137" s="197"/>
      <c r="C137" s="198"/>
      <c r="D137" s="177" t="s">
        <v>365</v>
      </c>
      <c r="E137" s="199" t="s">
        <v>1</v>
      </c>
      <c r="F137" s="200" t="s">
        <v>383</v>
      </c>
      <c r="G137" s="198"/>
      <c r="H137" s="201">
        <v>0.14499999999999999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365</v>
      </c>
      <c r="AU137" s="207" t="s">
        <v>76</v>
      </c>
      <c r="AV137" s="10" t="s">
        <v>85</v>
      </c>
      <c r="AW137" s="10" t="s">
        <v>32</v>
      </c>
      <c r="AX137" s="10" t="s">
        <v>76</v>
      </c>
      <c r="AY137" s="207" t="s">
        <v>149</v>
      </c>
    </row>
    <row r="138" spans="1:65" s="11" customFormat="1" ht="11.25">
      <c r="B138" s="208"/>
      <c r="C138" s="209"/>
      <c r="D138" s="177" t="s">
        <v>365</v>
      </c>
      <c r="E138" s="210" t="s">
        <v>1</v>
      </c>
      <c r="F138" s="211" t="s">
        <v>367</v>
      </c>
      <c r="G138" s="209"/>
      <c r="H138" s="212">
        <v>0.14499999999999999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365</v>
      </c>
      <c r="AU138" s="218" t="s">
        <v>76</v>
      </c>
      <c r="AV138" s="11" t="s">
        <v>148</v>
      </c>
      <c r="AW138" s="11" t="s">
        <v>32</v>
      </c>
      <c r="AX138" s="11" t="s">
        <v>83</v>
      </c>
      <c r="AY138" s="218" t="s">
        <v>149</v>
      </c>
    </row>
    <row r="139" spans="1:65" s="2" customFormat="1" ht="24.2" customHeight="1">
      <c r="A139" s="34"/>
      <c r="B139" s="35"/>
      <c r="C139" s="164" t="s">
        <v>166</v>
      </c>
      <c r="D139" s="164" t="s">
        <v>144</v>
      </c>
      <c r="E139" s="165" t="s">
        <v>384</v>
      </c>
      <c r="F139" s="166" t="s">
        <v>385</v>
      </c>
      <c r="G139" s="167" t="s">
        <v>147</v>
      </c>
      <c r="H139" s="168">
        <v>99.7</v>
      </c>
      <c r="I139" s="169"/>
      <c r="J139" s="170">
        <f>ROUND(I139*H139,2)</f>
        <v>0</v>
      </c>
      <c r="K139" s="166" t="s">
        <v>159</v>
      </c>
      <c r="L139" s="39"/>
      <c r="M139" s="171" t="s">
        <v>1</v>
      </c>
      <c r="N139" s="172" t="s">
        <v>41</v>
      </c>
      <c r="O139" s="7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5" t="s">
        <v>148</v>
      </c>
      <c r="AT139" s="175" t="s">
        <v>144</v>
      </c>
      <c r="AU139" s="175" t="s">
        <v>76</v>
      </c>
      <c r="AY139" s="17" t="s">
        <v>149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83</v>
      </c>
      <c r="BK139" s="176">
        <f>ROUND(I139*H139,2)</f>
        <v>0</v>
      </c>
      <c r="BL139" s="17" t="s">
        <v>148</v>
      </c>
      <c r="BM139" s="175" t="s">
        <v>187</v>
      </c>
    </row>
    <row r="140" spans="1:65" s="2" customFormat="1" ht="19.5">
      <c r="A140" s="34"/>
      <c r="B140" s="35"/>
      <c r="C140" s="36"/>
      <c r="D140" s="177" t="s">
        <v>150</v>
      </c>
      <c r="E140" s="36"/>
      <c r="F140" s="178" t="s">
        <v>386</v>
      </c>
      <c r="G140" s="36"/>
      <c r="H140" s="36"/>
      <c r="I140" s="179"/>
      <c r="J140" s="36"/>
      <c r="K140" s="36"/>
      <c r="L140" s="39"/>
      <c r="M140" s="180"/>
      <c r="N140" s="181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150</v>
      </c>
      <c r="AU140" s="17" t="s">
        <v>76</v>
      </c>
    </row>
    <row r="141" spans="1:65" s="10" customFormat="1" ht="11.25">
      <c r="B141" s="197"/>
      <c r="C141" s="198"/>
      <c r="D141" s="177" t="s">
        <v>365</v>
      </c>
      <c r="E141" s="199" t="s">
        <v>1</v>
      </c>
      <c r="F141" s="200" t="s">
        <v>387</v>
      </c>
      <c r="G141" s="198"/>
      <c r="H141" s="201">
        <v>99.7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365</v>
      </c>
      <c r="AU141" s="207" t="s">
        <v>76</v>
      </c>
      <c r="AV141" s="10" t="s">
        <v>85</v>
      </c>
      <c r="AW141" s="10" t="s">
        <v>32</v>
      </c>
      <c r="AX141" s="10" t="s">
        <v>76</v>
      </c>
      <c r="AY141" s="207" t="s">
        <v>149</v>
      </c>
    </row>
    <row r="142" spans="1:65" s="11" customFormat="1" ht="11.25">
      <c r="B142" s="208"/>
      <c r="C142" s="209"/>
      <c r="D142" s="177" t="s">
        <v>365</v>
      </c>
      <c r="E142" s="210" t="s">
        <v>1</v>
      </c>
      <c r="F142" s="211" t="s">
        <v>367</v>
      </c>
      <c r="G142" s="209"/>
      <c r="H142" s="212">
        <v>99.7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365</v>
      </c>
      <c r="AU142" s="218" t="s">
        <v>76</v>
      </c>
      <c r="AV142" s="11" t="s">
        <v>148</v>
      </c>
      <c r="AW142" s="11" t="s">
        <v>32</v>
      </c>
      <c r="AX142" s="11" t="s">
        <v>83</v>
      </c>
      <c r="AY142" s="218" t="s">
        <v>149</v>
      </c>
    </row>
    <row r="143" spans="1:65" s="2" customFormat="1" ht="24.2" customHeight="1">
      <c r="A143" s="34"/>
      <c r="B143" s="35"/>
      <c r="C143" s="164" t="s">
        <v>160</v>
      </c>
      <c r="D143" s="164" t="s">
        <v>144</v>
      </c>
      <c r="E143" s="165" t="s">
        <v>388</v>
      </c>
      <c r="F143" s="166" t="s">
        <v>389</v>
      </c>
      <c r="G143" s="167" t="s">
        <v>147</v>
      </c>
      <c r="H143" s="168">
        <v>48.2</v>
      </c>
      <c r="I143" s="169"/>
      <c r="J143" s="170">
        <f>ROUND(I143*H143,2)</f>
        <v>0</v>
      </c>
      <c r="K143" s="166" t="s">
        <v>159</v>
      </c>
      <c r="L143" s="39"/>
      <c r="M143" s="171" t="s">
        <v>1</v>
      </c>
      <c r="N143" s="172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148</v>
      </c>
      <c r="AT143" s="175" t="s">
        <v>144</v>
      </c>
      <c r="AU143" s="175" t="s">
        <v>76</v>
      </c>
      <c r="AY143" s="17" t="s">
        <v>149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83</v>
      </c>
      <c r="BK143" s="176">
        <f>ROUND(I143*H143,2)</f>
        <v>0</v>
      </c>
      <c r="BL143" s="17" t="s">
        <v>148</v>
      </c>
      <c r="BM143" s="175" t="s">
        <v>191</v>
      </c>
    </row>
    <row r="144" spans="1:65" s="2" customFormat="1" ht="19.5">
      <c r="A144" s="34"/>
      <c r="B144" s="35"/>
      <c r="C144" s="36"/>
      <c r="D144" s="177" t="s">
        <v>150</v>
      </c>
      <c r="E144" s="36"/>
      <c r="F144" s="178" t="s">
        <v>386</v>
      </c>
      <c r="G144" s="36"/>
      <c r="H144" s="36"/>
      <c r="I144" s="179"/>
      <c r="J144" s="36"/>
      <c r="K144" s="36"/>
      <c r="L144" s="39"/>
      <c r="M144" s="180"/>
      <c r="N144" s="181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150</v>
      </c>
      <c r="AU144" s="17" t="s">
        <v>76</v>
      </c>
    </row>
    <row r="145" spans="1:65" s="10" customFormat="1" ht="11.25">
      <c r="B145" s="197"/>
      <c r="C145" s="198"/>
      <c r="D145" s="177" t="s">
        <v>365</v>
      </c>
      <c r="E145" s="199" t="s">
        <v>1</v>
      </c>
      <c r="F145" s="200" t="s">
        <v>390</v>
      </c>
      <c r="G145" s="198"/>
      <c r="H145" s="201">
        <v>48.2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365</v>
      </c>
      <c r="AU145" s="207" t="s">
        <v>76</v>
      </c>
      <c r="AV145" s="10" t="s">
        <v>85</v>
      </c>
      <c r="AW145" s="10" t="s">
        <v>32</v>
      </c>
      <c r="AX145" s="10" t="s">
        <v>76</v>
      </c>
      <c r="AY145" s="207" t="s">
        <v>149</v>
      </c>
    </row>
    <row r="146" spans="1:65" s="11" customFormat="1" ht="11.25">
      <c r="B146" s="208"/>
      <c r="C146" s="209"/>
      <c r="D146" s="177" t="s">
        <v>365</v>
      </c>
      <c r="E146" s="210" t="s">
        <v>1</v>
      </c>
      <c r="F146" s="211" t="s">
        <v>367</v>
      </c>
      <c r="G146" s="209"/>
      <c r="H146" s="212">
        <v>48.2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365</v>
      </c>
      <c r="AU146" s="218" t="s">
        <v>76</v>
      </c>
      <c r="AV146" s="11" t="s">
        <v>148</v>
      </c>
      <c r="AW146" s="11" t="s">
        <v>32</v>
      </c>
      <c r="AX146" s="11" t="s">
        <v>83</v>
      </c>
      <c r="AY146" s="218" t="s">
        <v>149</v>
      </c>
    </row>
    <row r="147" spans="1:65" s="2" customFormat="1" ht="24.2" customHeight="1">
      <c r="A147" s="34"/>
      <c r="B147" s="35"/>
      <c r="C147" s="164" t="s">
        <v>175</v>
      </c>
      <c r="D147" s="164" t="s">
        <v>144</v>
      </c>
      <c r="E147" s="165" t="s">
        <v>391</v>
      </c>
      <c r="F147" s="166" t="s">
        <v>392</v>
      </c>
      <c r="G147" s="167" t="s">
        <v>147</v>
      </c>
      <c r="H147" s="168">
        <v>48.2</v>
      </c>
      <c r="I147" s="169"/>
      <c r="J147" s="170">
        <f>ROUND(I147*H147,2)</f>
        <v>0</v>
      </c>
      <c r="K147" s="166" t="s">
        <v>159</v>
      </c>
      <c r="L147" s="39"/>
      <c r="M147" s="171" t="s">
        <v>1</v>
      </c>
      <c r="N147" s="172" t="s">
        <v>41</v>
      </c>
      <c r="O147" s="71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5" t="s">
        <v>148</v>
      </c>
      <c r="AT147" s="175" t="s">
        <v>144</v>
      </c>
      <c r="AU147" s="175" t="s">
        <v>76</v>
      </c>
      <c r="AY147" s="17" t="s">
        <v>149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83</v>
      </c>
      <c r="BK147" s="176">
        <f>ROUND(I147*H147,2)</f>
        <v>0</v>
      </c>
      <c r="BL147" s="17" t="s">
        <v>148</v>
      </c>
      <c r="BM147" s="175" t="s">
        <v>196</v>
      </c>
    </row>
    <row r="148" spans="1:65" s="2" customFormat="1" ht="19.5">
      <c r="A148" s="34"/>
      <c r="B148" s="35"/>
      <c r="C148" s="36"/>
      <c r="D148" s="177" t="s">
        <v>150</v>
      </c>
      <c r="E148" s="36"/>
      <c r="F148" s="178" t="s">
        <v>386</v>
      </c>
      <c r="G148" s="36"/>
      <c r="H148" s="36"/>
      <c r="I148" s="179"/>
      <c r="J148" s="36"/>
      <c r="K148" s="36"/>
      <c r="L148" s="39"/>
      <c r="M148" s="180"/>
      <c r="N148" s="181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150</v>
      </c>
      <c r="AU148" s="17" t="s">
        <v>76</v>
      </c>
    </row>
    <row r="149" spans="1:65" s="10" customFormat="1" ht="11.25">
      <c r="B149" s="197"/>
      <c r="C149" s="198"/>
      <c r="D149" s="177" t="s">
        <v>365</v>
      </c>
      <c r="E149" s="199" t="s">
        <v>1</v>
      </c>
      <c r="F149" s="200" t="s">
        <v>393</v>
      </c>
      <c r="G149" s="198"/>
      <c r="H149" s="201">
        <v>48.2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365</v>
      </c>
      <c r="AU149" s="207" t="s">
        <v>76</v>
      </c>
      <c r="AV149" s="10" t="s">
        <v>85</v>
      </c>
      <c r="AW149" s="10" t="s">
        <v>32</v>
      </c>
      <c r="AX149" s="10" t="s">
        <v>76</v>
      </c>
      <c r="AY149" s="207" t="s">
        <v>149</v>
      </c>
    </row>
    <row r="150" spans="1:65" s="11" customFormat="1" ht="11.25">
      <c r="B150" s="208"/>
      <c r="C150" s="209"/>
      <c r="D150" s="177" t="s">
        <v>365</v>
      </c>
      <c r="E150" s="210" t="s">
        <v>1</v>
      </c>
      <c r="F150" s="211" t="s">
        <v>367</v>
      </c>
      <c r="G150" s="209"/>
      <c r="H150" s="212">
        <v>48.2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365</v>
      </c>
      <c r="AU150" s="218" t="s">
        <v>76</v>
      </c>
      <c r="AV150" s="11" t="s">
        <v>148</v>
      </c>
      <c r="AW150" s="11" t="s">
        <v>32</v>
      </c>
      <c r="AX150" s="11" t="s">
        <v>83</v>
      </c>
      <c r="AY150" s="218" t="s">
        <v>149</v>
      </c>
    </row>
    <row r="151" spans="1:65" s="2" customFormat="1" ht="24.2" customHeight="1">
      <c r="A151" s="34"/>
      <c r="B151" s="35"/>
      <c r="C151" s="164" t="s">
        <v>164</v>
      </c>
      <c r="D151" s="164" t="s">
        <v>144</v>
      </c>
      <c r="E151" s="165" t="s">
        <v>394</v>
      </c>
      <c r="F151" s="166" t="s">
        <v>395</v>
      </c>
      <c r="G151" s="167" t="s">
        <v>147</v>
      </c>
      <c r="H151" s="168">
        <v>48.2</v>
      </c>
      <c r="I151" s="169"/>
      <c r="J151" s="170">
        <f>ROUND(I151*H151,2)</f>
        <v>0</v>
      </c>
      <c r="K151" s="166" t="s">
        <v>159</v>
      </c>
      <c r="L151" s="39"/>
      <c r="M151" s="171" t="s">
        <v>1</v>
      </c>
      <c r="N151" s="172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5" t="s">
        <v>148</v>
      </c>
      <c r="AT151" s="175" t="s">
        <v>144</v>
      </c>
      <c r="AU151" s="175" t="s">
        <v>76</v>
      </c>
      <c r="AY151" s="17" t="s">
        <v>149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83</v>
      </c>
      <c r="BK151" s="176">
        <f>ROUND(I151*H151,2)</f>
        <v>0</v>
      </c>
      <c r="BL151" s="17" t="s">
        <v>148</v>
      </c>
      <c r="BM151" s="175" t="s">
        <v>200</v>
      </c>
    </row>
    <row r="152" spans="1:65" s="2" customFormat="1" ht="19.5">
      <c r="A152" s="34"/>
      <c r="B152" s="35"/>
      <c r="C152" s="36"/>
      <c r="D152" s="177" t="s">
        <v>150</v>
      </c>
      <c r="E152" s="36"/>
      <c r="F152" s="178" t="s">
        <v>386</v>
      </c>
      <c r="G152" s="36"/>
      <c r="H152" s="36"/>
      <c r="I152" s="179"/>
      <c r="J152" s="36"/>
      <c r="K152" s="36"/>
      <c r="L152" s="39"/>
      <c r="M152" s="180"/>
      <c r="N152" s="181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150</v>
      </c>
      <c r="AU152" s="17" t="s">
        <v>76</v>
      </c>
    </row>
    <row r="153" spans="1:65" s="10" customFormat="1" ht="11.25">
      <c r="B153" s="197"/>
      <c r="C153" s="198"/>
      <c r="D153" s="177" t="s">
        <v>365</v>
      </c>
      <c r="E153" s="199" t="s">
        <v>1</v>
      </c>
      <c r="F153" s="200" t="s">
        <v>396</v>
      </c>
      <c r="G153" s="198"/>
      <c r="H153" s="201">
        <v>48.2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365</v>
      </c>
      <c r="AU153" s="207" t="s">
        <v>76</v>
      </c>
      <c r="AV153" s="10" t="s">
        <v>85</v>
      </c>
      <c r="AW153" s="10" t="s">
        <v>32</v>
      </c>
      <c r="AX153" s="10" t="s">
        <v>76</v>
      </c>
      <c r="AY153" s="207" t="s">
        <v>149</v>
      </c>
    </row>
    <row r="154" spans="1:65" s="11" customFormat="1" ht="11.25">
      <c r="B154" s="208"/>
      <c r="C154" s="209"/>
      <c r="D154" s="177" t="s">
        <v>365</v>
      </c>
      <c r="E154" s="210" t="s">
        <v>1</v>
      </c>
      <c r="F154" s="211" t="s">
        <v>367</v>
      </c>
      <c r="G154" s="209"/>
      <c r="H154" s="212">
        <v>48.2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365</v>
      </c>
      <c r="AU154" s="218" t="s">
        <v>76</v>
      </c>
      <c r="AV154" s="11" t="s">
        <v>148</v>
      </c>
      <c r="AW154" s="11" t="s">
        <v>32</v>
      </c>
      <c r="AX154" s="11" t="s">
        <v>83</v>
      </c>
      <c r="AY154" s="218" t="s">
        <v>149</v>
      </c>
    </row>
    <row r="155" spans="1:65" s="2" customFormat="1" ht="24.2" customHeight="1">
      <c r="A155" s="34"/>
      <c r="B155" s="35"/>
      <c r="C155" s="164" t="s">
        <v>184</v>
      </c>
      <c r="D155" s="164" t="s">
        <v>144</v>
      </c>
      <c r="E155" s="165" t="s">
        <v>397</v>
      </c>
      <c r="F155" s="166" t="s">
        <v>398</v>
      </c>
      <c r="G155" s="167" t="s">
        <v>374</v>
      </c>
      <c r="H155" s="168">
        <v>6.3E-2</v>
      </c>
      <c r="I155" s="169"/>
      <c r="J155" s="170">
        <f>ROUND(I155*H155,2)</f>
        <v>0</v>
      </c>
      <c r="K155" s="166" t="s">
        <v>159</v>
      </c>
      <c r="L155" s="39"/>
      <c r="M155" s="171" t="s">
        <v>1</v>
      </c>
      <c r="N155" s="172" t="s">
        <v>41</v>
      </c>
      <c r="O155" s="71"/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5" t="s">
        <v>148</v>
      </c>
      <c r="AT155" s="175" t="s">
        <v>144</v>
      </c>
      <c r="AU155" s="175" t="s">
        <v>76</v>
      </c>
      <c r="AY155" s="17" t="s">
        <v>149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83</v>
      </c>
      <c r="BK155" s="176">
        <f>ROUND(I155*H155,2)</f>
        <v>0</v>
      </c>
      <c r="BL155" s="17" t="s">
        <v>148</v>
      </c>
      <c r="BM155" s="175" t="s">
        <v>205</v>
      </c>
    </row>
    <row r="156" spans="1:65" s="12" customFormat="1" ht="11.25">
      <c r="B156" s="219"/>
      <c r="C156" s="220"/>
      <c r="D156" s="177" t="s">
        <v>365</v>
      </c>
      <c r="E156" s="221" t="s">
        <v>1</v>
      </c>
      <c r="F156" s="222" t="s">
        <v>399</v>
      </c>
      <c r="G156" s="220"/>
      <c r="H156" s="221" t="s">
        <v>1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365</v>
      </c>
      <c r="AU156" s="228" t="s">
        <v>76</v>
      </c>
      <c r="AV156" s="12" t="s">
        <v>83</v>
      </c>
      <c r="AW156" s="12" t="s">
        <v>32</v>
      </c>
      <c r="AX156" s="12" t="s">
        <v>76</v>
      </c>
      <c r="AY156" s="228" t="s">
        <v>149</v>
      </c>
    </row>
    <row r="157" spans="1:65" s="10" customFormat="1" ht="11.25">
      <c r="B157" s="197"/>
      <c r="C157" s="198"/>
      <c r="D157" s="177" t="s">
        <v>365</v>
      </c>
      <c r="E157" s="199" t="s">
        <v>1</v>
      </c>
      <c r="F157" s="200" t="s">
        <v>400</v>
      </c>
      <c r="G157" s="198"/>
      <c r="H157" s="201">
        <v>1.0999999999999999E-2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365</v>
      </c>
      <c r="AU157" s="207" t="s">
        <v>76</v>
      </c>
      <c r="AV157" s="10" t="s">
        <v>85</v>
      </c>
      <c r="AW157" s="10" t="s">
        <v>32</v>
      </c>
      <c r="AX157" s="10" t="s">
        <v>76</v>
      </c>
      <c r="AY157" s="207" t="s">
        <v>149</v>
      </c>
    </row>
    <row r="158" spans="1:65" s="10" customFormat="1" ht="11.25">
      <c r="B158" s="197"/>
      <c r="C158" s="198"/>
      <c r="D158" s="177" t="s">
        <v>365</v>
      </c>
      <c r="E158" s="199" t="s">
        <v>1</v>
      </c>
      <c r="F158" s="200" t="s">
        <v>401</v>
      </c>
      <c r="G158" s="198"/>
      <c r="H158" s="201">
        <v>1.4999999999999999E-2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365</v>
      </c>
      <c r="AU158" s="207" t="s">
        <v>76</v>
      </c>
      <c r="AV158" s="10" t="s">
        <v>85</v>
      </c>
      <c r="AW158" s="10" t="s">
        <v>32</v>
      </c>
      <c r="AX158" s="10" t="s">
        <v>76</v>
      </c>
      <c r="AY158" s="207" t="s">
        <v>149</v>
      </c>
    </row>
    <row r="159" spans="1:65" s="10" customFormat="1" ht="11.25">
      <c r="B159" s="197"/>
      <c r="C159" s="198"/>
      <c r="D159" s="177" t="s">
        <v>365</v>
      </c>
      <c r="E159" s="199" t="s">
        <v>1</v>
      </c>
      <c r="F159" s="200" t="s">
        <v>402</v>
      </c>
      <c r="G159" s="198"/>
      <c r="H159" s="201">
        <v>1.0999999999999999E-2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365</v>
      </c>
      <c r="AU159" s="207" t="s">
        <v>76</v>
      </c>
      <c r="AV159" s="10" t="s">
        <v>85</v>
      </c>
      <c r="AW159" s="10" t="s">
        <v>32</v>
      </c>
      <c r="AX159" s="10" t="s">
        <v>76</v>
      </c>
      <c r="AY159" s="207" t="s">
        <v>149</v>
      </c>
    </row>
    <row r="160" spans="1:65" s="10" customFormat="1" ht="11.25">
      <c r="B160" s="197"/>
      <c r="C160" s="198"/>
      <c r="D160" s="177" t="s">
        <v>365</v>
      </c>
      <c r="E160" s="199" t="s">
        <v>1</v>
      </c>
      <c r="F160" s="200" t="s">
        <v>403</v>
      </c>
      <c r="G160" s="198"/>
      <c r="H160" s="201">
        <v>1.4E-2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365</v>
      </c>
      <c r="AU160" s="207" t="s">
        <v>76</v>
      </c>
      <c r="AV160" s="10" t="s">
        <v>85</v>
      </c>
      <c r="AW160" s="10" t="s">
        <v>32</v>
      </c>
      <c r="AX160" s="10" t="s">
        <v>76</v>
      </c>
      <c r="AY160" s="207" t="s">
        <v>149</v>
      </c>
    </row>
    <row r="161" spans="1:65" s="10" customFormat="1" ht="22.5">
      <c r="B161" s="197"/>
      <c r="C161" s="198"/>
      <c r="D161" s="177" t="s">
        <v>365</v>
      </c>
      <c r="E161" s="199" t="s">
        <v>1</v>
      </c>
      <c r="F161" s="200" t="s">
        <v>404</v>
      </c>
      <c r="G161" s="198"/>
      <c r="H161" s="201">
        <v>1.2E-2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365</v>
      </c>
      <c r="AU161" s="207" t="s">
        <v>76</v>
      </c>
      <c r="AV161" s="10" t="s">
        <v>85</v>
      </c>
      <c r="AW161" s="10" t="s">
        <v>32</v>
      </c>
      <c r="AX161" s="10" t="s">
        <v>76</v>
      </c>
      <c r="AY161" s="207" t="s">
        <v>149</v>
      </c>
    </row>
    <row r="162" spans="1:65" s="11" customFormat="1" ht="11.25">
      <c r="B162" s="208"/>
      <c r="C162" s="209"/>
      <c r="D162" s="177" t="s">
        <v>365</v>
      </c>
      <c r="E162" s="210" t="s">
        <v>1</v>
      </c>
      <c r="F162" s="211" t="s">
        <v>367</v>
      </c>
      <c r="G162" s="209"/>
      <c r="H162" s="212">
        <v>6.3E-2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365</v>
      </c>
      <c r="AU162" s="218" t="s">
        <v>76</v>
      </c>
      <c r="AV162" s="11" t="s">
        <v>148</v>
      </c>
      <c r="AW162" s="11" t="s">
        <v>32</v>
      </c>
      <c r="AX162" s="11" t="s">
        <v>83</v>
      </c>
      <c r="AY162" s="218" t="s">
        <v>149</v>
      </c>
    </row>
    <row r="163" spans="1:65" s="2" customFormat="1" ht="24.2" customHeight="1">
      <c r="A163" s="34"/>
      <c r="B163" s="35"/>
      <c r="C163" s="164" t="s">
        <v>169</v>
      </c>
      <c r="D163" s="164" t="s">
        <v>144</v>
      </c>
      <c r="E163" s="165" t="s">
        <v>405</v>
      </c>
      <c r="F163" s="166" t="s">
        <v>406</v>
      </c>
      <c r="G163" s="167" t="s">
        <v>374</v>
      </c>
      <c r="H163" s="168">
        <v>0.90900000000000003</v>
      </c>
      <c r="I163" s="169"/>
      <c r="J163" s="170">
        <f>ROUND(I163*H163,2)</f>
        <v>0</v>
      </c>
      <c r="K163" s="166" t="s">
        <v>159</v>
      </c>
      <c r="L163" s="39"/>
      <c r="M163" s="171" t="s">
        <v>1</v>
      </c>
      <c r="N163" s="172" t="s">
        <v>41</v>
      </c>
      <c r="O163" s="71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5" t="s">
        <v>148</v>
      </c>
      <c r="AT163" s="175" t="s">
        <v>144</v>
      </c>
      <c r="AU163" s="175" t="s">
        <v>76</v>
      </c>
      <c r="AY163" s="17" t="s">
        <v>149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83</v>
      </c>
      <c r="BK163" s="176">
        <f>ROUND(I163*H163,2)</f>
        <v>0</v>
      </c>
      <c r="BL163" s="17" t="s">
        <v>148</v>
      </c>
      <c r="BM163" s="175" t="s">
        <v>213</v>
      </c>
    </row>
    <row r="164" spans="1:65" s="10" customFormat="1" ht="22.5">
      <c r="B164" s="197"/>
      <c r="C164" s="198"/>
      <c r="D164" s="177" t="s">
        <v>365</v>
      </c>
      <c r="E164" s="199" t="s">
        <v>1</v>
      </c>
      <c r="F164" s="200" t="s">
        <v>407</v>
      </c>
      <c r="G164" s="198"/>
      <c r="H164" s="201">
        <v>0.52800000000000002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365</v>
      </c>
      <c r="AU164" s="207" t="s">
        <v>76</v>
      </c>
      <c r="AV164" s="10" t="s">
        <v>85</v>
      </c>
      <c r="AW164" s="10" t="s">
        <v>32</v>
      </c>
      <c r="AX164" s="10" t="s">
        <v>76</v>
      </c>
      <c r="AY164" s="207" t="s">
        <v>149</v>
      </c>
    </row>
    <row r="165" spans="1:65" s="10" customFormat="1" ht="22.5">
      <c r="B165" s="197"/>
      <c r="C165" s="198"/>
      <c r="D165" s="177" t="s">
        <v>365</v>
      </c>
      <c r="E165" s="199" t="s">
        <v>1</v>
      </c>
      <c r="F165" s="200" t="s">
        <v>408</v>
      </c>
      <c r="G165" s="198"/>
      <c r="H165" s="201">
        <v>4.2999999999999997E-2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365</v>
      </c>
      <c r="AU165" s="207" t="s">
        <v>76</v>
      </c>
      <c r="AV165" s="10" t="s">
        <v>85</v>
      </c>
      <c r="AW165" s="10" t="s">
        <v>32</v>
      </c>
      <c r="AX165" s="10" t="s">
        <v>76</v>
      </c>
      <c r="AY165" s="207" t="s">
        <v>149</v>
      </c>
    </row>
    <row r="166" spans="1:65" s="10" customFormat="1" ht="22.5">
      <c r="B166" s="197"/>
      <c r="C166" s="198"/>
      <c r="D166" s="177" t="s">
        <v>365</v>
      </c>
      <c r="E166" s="199" t="s">
        <v>1</v>
      </c>
      <c r="F166" s="200" t="s">
        <v>409</v>
      </c>
      <c r="G166" s="198"/>
      <c r="H166" s="201">
        <v>0.104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365</v>
      </c>
      <c r="AU166" s="207" t="s">
        <v>76</v>
      </c>
      <c r="AV166" s="10" t="s">
        <v>85</v>
      </c>
      <c r="AW166" s="10" t="s">
        <v>32</v>
      </c>
      <c r="AX166" s="10" t="s">
        <v>76</v>
      </c>
      <c r="AY166" s="207" t="s">
        <v>149</v>
      </c>
    </row>
    <row r="167" spans="1:65" s="10" customFormat="1" ht="22.5">
      <c r="B167" s="197"/>
      <c r="C167" s="198"/>
      <c r="D167" s="177" t="s">
        <v>365</v>
      </c>
      <c r="E167" s="199" t="s">
        <v>1</v>
      </c>
      <c r="F167" s="200" t="s">
        <v>410</v>
      </c>
      <c r="G167" s="198"/>
      <c r="H167" s="201">
        <v>1.9E-2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365</v>
      </c>
      <c r="AU167" s="207" t="s">
        <v>76</v>
      </c>
      <c r="AV167" s="10" t="s">
        <v>85</v>
      </c>
      <c r="AW167" s="10" t="s">
        <v>32</v>
      </c>
      <c r="AX167" s="10" t="s">
        <v>76</v>
      </c>
      <c r="AY167" s="207" t="s">
        <v>149</v>
      </c>
    </row>
    <row r="168" spans="1:65" s="10" customFormat="1" ht="22.5">
      <c r="B168" s="197"/>
      <c r="C168" s="198"/>
      <c r="D168" s="177" t="s">
        <v>365</v>
      </c>
      <c r="E168" s="199" t="s">
        <v>1</v>
      </c>
      <c r="F168" s="200" t="s">
        <v>411</v>
      </c>
      <c r="G168" s="198"/>
      <c r="H168" s="201">
        <v>9.8000000000000004E-2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365</v>
      </c>
      <c r="AU168" s="207" t="s">
        <v>76</v>
      </c>
      <c r="AV168" s="10" t="s">
        <v>85</v>
      </c>
      <c r="AW168" s="10" t="s">
        <v>32</v>
      </c>
      <c r="AX168" s="10" t="s">
        <v>76</v>
      </c>
      <c r="AY168" s="207" t="s">
        <v>149</v>
      </c>
    </row>
    <row r="169" spans="1:65" s="10" customFormat="1" ht="22.5">
      <c r="B169" s="197"/>
      <c r="C169" s="198"/>
      <c r="D169" s="177" t="s">
        <v>365</v>
      </c>
      <c r="E169" s="199" t="s">
        <v>1</v>
      </c>
      <c r="F169" s="200" t="s">
        <v>412</v>
      </c>
      <c r="G169" s="198"/>
      <c r="H169" s="201">
        <v>0.11700000000000001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365</v>
      </c>
      <c r="AU169" s="207" t="s">
        <v>76</v>
      </c>
      <c r="AV169" s="10" t="s">
        <v>85</v>
      </c>
      <c r="AW169" s="10" t="s">
        <v>32</v>
      </c>
      <c r="AX169" s="10" t="s">
        <v>76</v>
      </c>
      <c r="AY169" s="207" t="s">
        <v>149</v>
      </c>
    </row>
    <row r="170" spans="1:65" s="11" customFormat="1" ht="11.25">
      <c r="B170" s="208"/>
      <c r="C170" s="209"/>
      <c r="D170" s="177" t="s">
        <v>365</v>
      </c>
      <c r="E170" s="210" t="s">
        <v>1</v>
      </c>
      <c r="F170" s="211" t="s">
        <v>367</v>
      </c>
      <c r="G170" s="209"/>
      <c r="H170" s="212">
        <v>0.90900000000000003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365</v>
      </c>
      <c r="AU170" s="218" t="s">
        <v>76</v>
      </c>
      <c r="AV170" s="11" t="s">
        <v>148</v>
      </c>
      <c r="AW170" s="11" t="s">
        <v>32</v>
      </c>
      <c r="AX170" s="11" t="s">
        <v>83</v>
      </c>
      <c r="AY170" s="218" t="s">
        <v>149</v>
      </c>
    </row>
    <row r="171" spans="1:65" s="2" customFormat="1" ht="24.2" customHeight="1">
      <c r="A171" s="34"/>
      <c r="B171" s="35"/>
      <c r="C171" s="164" t="s">
        <v>193</v>
      </c>
      <c r="D171" s="164" t="s">
        <v>144</v>
      </c>
      <c r="E171" s="165" t="s">
        <v>413</v>
      </c>
      <c r="F171" s="166" t="s">
        <v>414</v>
      </c>
      <c r="G171" s="167" t="s">
        <v>147</v>
      </c>
      <c r="H171" s="168">
        <v>252.19</v>
      </c>
      <c r="I171" s="169"/>
      <c r="J171" s="170">
        <f>ROUND(I171*H171,2)</f>
        <v>0</v>
      </c>
      <c r="K171" s="166" t="s">
        <v>159</v>
      </c>
      <c r="L171" s="39"/>
      <c r="M171" s="171" t="s">
        <v>1</v>
      </c>
      <c r="N171" s="172" t="s">
        <v>41</v>
      </c>
      <c r="O171" s="71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148</v>
      </c>
      <c r="AT171" s="175" t="s">
        <v>144</v>
      </c>
      <c r="AU171" s="175" t="s">
        <v>76</v>
      </c>
      <c r="AY171" s="17" t="s">
        <v>149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83</v>
      </c>
      <c r="BK171" s="176">
        <f>ROUND(I171*H171,2)</f>
        <v>0</v>
      </c>
      <c r="BL171" s="17" t="s">
        <v>148</v>
      </c>
      <c r="BM171" s="175" t="s">
        <v>230</v>
      </c>
    </row>
    <row r="172" spans="1:65" s="10" customFormat="1" ht="11.25">
      <c r="B172" s="197"/>
      <c r="C172" s="198"/>
      <c r="D172" s="177" t="s">
        <v>365</v>
      </c>
      <c r="E172" s="199" t="s">
        <v>1</v>
      </c>
      <c r="F172" s="200" t="s">
        <v>415</v>
      </c>
      <c r="G172" s="198"/>
      <c r="H172" s="201">
        <v>64.8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365</v>
      </c>
      <c r="AU172" s="207" t="s">
        <v>76</v>
      </c>
      <c r="AV172" s="10" t="s">
        <v>85</v>
      </c>
      <c r="AW172" s="10" t="s">
        <v>32</v>
      </c>
      <c r="AX172" s="10" t="s">
        <v>76</v>
      </c>
      <c r="AY172" s="207" t="s">
        <v>149</v>
      </c>
    </row>
    <row r="173" spans="1:65" s="10" customFormat="1" ht="11.25">
      <c r="B173" s="197"/>
      <c r="C173" s="198"/>
      <c r="D173" s="177" t="s">
        <v>365</v>
      </c>
      <c r="E173" s="199" t="s">
        <v>1</v>
      </c>
      <c r="F173" s="200" t="s">
        <v>416</v>
      </c>
      <c r="G173" s="198"/>
      <c r="H173" s="201">
        <v>49.85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365</v>
      </c>
      <c r="AU173" s="207" t="s">
        <v>76</v>
      </c>
      <c r="AV173" s="10" t="s">
        <v>85</v>
      </c>
      <c r="AW173" s="10" t="s">
        <v>32</v>
      </c>
      <c r="AX173" s="10" t="s">
        <v>76</v>
      </c>
      <c r="AY173" s="207" t="s">
        <v>149</v>
      </c>
    </row>
    <row r="174" spans="1:65" s="10" customFormat="1" ht="11.25">
      <c r="B174" s="197"/>
      <c r="C174" s="198"/>
      <c r="D174" s="177" t="s">
        <v>365</v>
      </c>
      <c r="E174" s="199" t="s">
        <v>1</v>
      </c>
      <c r="F174" s="200" t="s">
        <v>417</v>
      </c>
      <c r="G174" s="198"/>
      <c r="H174" s="201">
        <v>49.85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365</v>
      </c>
      <c r="AU174" s="207" t="s">
        <v>76</v>
      </c>
      <c r="AV174" s="10" t="s">
        <v>85</v>
      </c>
      <c r="AW174" s="10" t="s">
        <v>32</v>
      </c>
      <c r="AX174" s="10" t="s">
        <v>76</v>
      </c>
      <c r="AY174" s="207" t="s">
        <v>149</v>
      </c>
    </row>
    <row r="175" spans="1:65" s="10" customFormat="1" ht="11.25">
      <c r="B175" s="197"/>
      <c r="C175" s="198"/>
      <c r="D175" s="177" t="s">
        <v>365</v>
      </c>
      <c r="E175" s="199" t="s">
        <v>1</v>
      </c>
      <c r="F175" s="200" t="s">
        <v>418</v>
      </c>
      <c r="G175" s="198"/>
      <c r="H175" s="201">
        <v>37.840000000000003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365</v>
      </c>
      <c r="AU175" s="207" t="s">
        <v>76</v>
      </c>
      <c r="AV175" s="10" t="s">
        <v>85</v>
      </c>
      <c r="AW175" s="10" t="s">
        <v>32</v>
      </c>
      <c r="AX175" s="10" t="s">
        <v>76</v>
      </c>
      <c r="AY175" s="207" t="s">
        <v>149</v>
      </c>
    </row>
    <row r="176" spans="1:65" s="10" customFormat="1" ht="11.25">
      <c r="B176" s="197"/>
      <c r="C176" s="198"/>
      <c r="D176" s="177" t="s">
        <v>365</v>
      </c>
      <c r="E176" s="199" t="s">
        <v>1</v>
      </c>
      <c r="F176" s="200" t="s">
        <v>419</v>
      </c>
      <c r="G176" s="198"/>
      <c r="H176" s="201">
        <v>49.85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365</v>
      </c>
      <c r="AU176" s="207" t="s">
        <v>76</v>
      </c>
      <c r="AV176" s="10" t="s">
        <v>85</v>
      </c>
      <c r="AW176" s="10" t="s">
        <v>32</v>
      </c>
      <c r="AX176" s="10" t="s">
        <v>76</v>
      </c>
      <c r="AY176" s="207" t="s">
        <v>149</v>
      </c>
    </row>
    <row r="177" spans="1:65" s="11" customFormat="1" ht="11.25">
      <c r="B177" s="208"/>
      <c r="C177" s="209"/>
      <c r="D177" s="177" t="s">
        <v>365</v>
      </c>
      <c r="E177" s="210" t="s">
        <v>1</v>
      </c>
      <c r="F177" s="211" t="s">
        <v>367</v>
      </c>
      <c r="G177" s="209"/>
      <c r="H177" s="212">
        <v>252.19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365</v>
      </c>
      <c r="AU177" s="218" t="s">
        <v>76</v>
      </c>
      <c r="AV177" s="11" t="s">
        <v>148</v>
      </c>
      <c r="AW177" s="11" t="s">
        <v>32</v>
      </c>
      <c r="AX177" s="11" t="s">
        <v>83</v>
      </c>
      <c r="AY177" s="218" t="s">
        <v>149</v>
      </c>
    </row>
    <row r="178" spans="1:65" s="2" customFormat="1" ht="24.2" customHeight="1">
      <c r="A178" s="34"/>
      <c r="B178" s="35"/>
      <c r="C178" s="164" t="s">
        <v>173</v>
      </c>
      <c r="D178" s="164" t="s">
        <v>144</v>
      </c>
      <c r="E178" s="165" t="s">
        <v>420</v>
      </c>
      <c r="F178" s="166" t="s">
        <v>421</v>
      </c>
      <c r="G178" s="167" t="s">
        <v>422</v>
      </c>
      <c r="H178" s="168">
        <v>300</v>
      </c>
      <c r="I178" s="169"/>
      <c r="J178" s="170">
        <f>ROUND(I178*H178,2)</f>
        <v>0</v>
      </c>
      <c r="K178" s="166" t="s">
        <v>159</v>
      </c>
      <c r="L178" s="39"/>
      <c r="M178" s="171" t="s">
        <v>1</v>
      </c>
      <c r="N178" s="172" t="s">
        <v>41</v>
      </c>
      <c r="O178" s="71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148</v>
      </c>
      <c r="AT178" s="175" t="s">
        <v>144</v>
      </c>
      <c r="AU178" s="175" t="s">
        <v>76</v>
      </c>
      <c r="AY178" s="17" t="s">
        <v>149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83</v>
      </c>
      <c r="BK178" s="176">
        <f>ROUND(I178*H178,2)</f>
        <v>0</v>
      </c>
      <c r="BL178" s="17" t="s">
        <v>148</v>
      </c>
      <c r="BM178" s="175" t="s">
        <v>234</v>
      </c>
    </row>
    <row r="179" spans="1:65" s="10" customFormat="1" ht="11.25">
      <c r="B179" s="197"/>
      <c r="C179" s="198"/>
      <c r="D179" s="177" t="s">
        <v>365</v>
      </c>
      <c r="E179" s="199" t="s">
        <v>1</v>
      </c>
      <c r="F179" s="200" t="s">
        <v>423</v>
      </c>
      <c r="G179" s="198"/>
      <c r="H179" s="201">
        <v>300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365</v>
      </c>
      <c r="AU179" s="207" t="s">
        <v>76</v>
      </c>
      <c r="AV179" s="10" t="s">
        <v>85</v>
      </c>
      <c r="AW179" s="10" t="s">
        <v>32</v>
      </c>
      <c r="AX179" s="10" t="s">
        <v>76</v>
      </c>
      <c r="AY179" s="207" t="s">
        <v>149</v>
      </c>
    </row>
    <row r="180" spans="1:65" s="11" customFormat="1" ht="11.25">
      <c r="B180" s="208"/>
      <c r="C180" s="209"/>
      <c r="D180" s="177" t="s">
        <v>365</v>
      </c>
      <c r="E180" s="210" t="s">
        <v>1</v>
      </c>
      <c r="F180" s="211" t="s">
        <v>367</v>
      </c>
      <c r="G180" s="209"/>
      <c r="H180" s="212">
        <v>300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365</v>
      </c>
      <c r="AU180" s="218" t="s">
        <v>76</v>
      </c>
      <c r="AV180" s="11" t="s">
        <v>148</v>
      </c>
      <c r="AW180" s="11" t="s">
        <v>32</v>
      </c>
      <c r="AX180" s="11" t="s">
        <v>83</v>
      </c>
      <c r="AY180" s="218" t="s">
        <v>149</v>
      </c>
    </row>
    <row r="181" spans="1:65" s="2" customFormat="1" ht="16.5" customHeight="1">
      <c r="A181" s="34"/>
      <c r="B181" s="35"/>
      <c r="C181" s="164" t="s">
        <v>202</v>
      </c>
      <c r="D181" s="164" t="s">
        <v>144</v>
      </c>
      <c r="E181" s="165" t="s">
        <v>424</v>
      </c>
      <c r="F181" s="166" t="s">
        <v>425</v>
      </c>
      <c r="G181" s="167" t="s">
        <v>422</v>
      </c>
      <c r="H181" s="168">
        <v>83</v>
      </c>
      <c r="I181" s="169"/>
      <c r="J181" s="170">
        <f>ROUND(I181*H181,2)</f>
        <v>0</v>
      </c>
      <c r="K181" s="166" t="s">
        <v>159</v>
      </c>
      <c r="L181" s="39"/>
      <c r="M181" s="171" t="s">
        <v>1</v>
      </c>
      <c r="N181" s="172" t="s">
        <v>41</v>
      </c>
      <c r="O181" s="71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5" t="s">
        <v>148</v>
      </c>
      <c r="AT181" s="175" t="s">
        <v>144</v>
      </c>
      <c r="AU181" s="175" t="s">
        <v>76</v>
      </c>
      <c r="AY181" s="17" t="s">
        <v>149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7" t="s">
        <v>83</v>
      </c>
      <c r="BK181" s="176">
        <f>ROUND(I181*H181,2)</f>
        <v>0</v>
      </c>
      <c r="BL181" s="17" t="s">
        <v>148</v>
      </c>
      <c r="BM181" s="175" t="s">
        <v>238</v>
      </c>
    </row>
    <row r="182" spans="1:65" s="10" customFormat="1" ht="33.75">
      <c r="B182" s="197"/>
      <c r="C182" s="198"/>
      <c r="D182" s="177" t="s">
        <v>365</v>
      </c>
      <c r="E182" s="199" t="s">
        <v>1</v>
      </c>
      <c r="F182" s="200" t="s">
        <v>426</v>
      </c>
      <c r="G182" s="198"/>
      <c r="H182" s="201">
        <v>83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365</v>
      </c>
      <c r="AU182" s="207" t="s">
        <v>76</v>
      </c>
      <c r="AV182" s="10" t="s">
        <v>85</v>
      </c>
      <c r="AW182" s="10" t="s">
        <v>32</v>
      </c>
      <c r="AX182" s="10" t="s">
        <v>76</v>
      </c>
      <c r="AY182" s="207" t="s">
        <v>149</v>
      </c>
    </row>
    <row r="183" spans="1:65" s="11" customFormat="1" ht="11.25">
      <c r="B183" s="208"/>
      <c r="C183" s="209"/>
      <c r="D183" s="177" t="s">
        <v>365</v>
      </c>
      <c r="E183" s="210" t="s">
        <v>1</v>
      </c>
      <c r="F183" s="211" t="s">
        <v>367</v>
      </c>
      <c r="G183" s="209"/>
      <c r="H183" s="212">
        <v>83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365</v>
      </c>
      <c r="AU183" s="218" t="s">
        <v>76</v>
      </c>
      <c r="AV183" s="11" t="s">
        <v>148</v>
      </c>
      <c r="AW183" s="11" t="s">
        <v>32</v>
      </c>
      <c r="AX183" s="11" t="s">
        <v>83</v>
      </c>
      <c r="AY183" s="218" t="s">
        <v>149</v>
      </c>
    </row>
    <row r="184" spans="1:65" s="2" customFormat="1" ht="21.75" customHeight="1">
      <c r="A184" s="34"/>
      <c r="B184" s="35"/>
      <c r="C184" s="164" t="s">
        <v>178</v>
      </c>
      <c r="D184" s="164" t="s">
        <v>144</v>
      </c>
      <c r="E184" s="165" t="s">
        <v>427</v>
      </c>
      <c r="F184" s="166" t="s">
        <v>428</v>
      </c>
      <c r="G184" s="167" t="s">
        <v>422</v>
      </c>
      <c r="H184" s="168">
        <v>127</v>
      </c>
      <c r="I184" s="169"/>
      <c r="J184" s="170">
        <f>ROUND(I184*H184,2)</f>
        <v>0</v>
      </c>
      <c r="K184" s="166" t="s">
        <v>159</v>
      </c>
      <c r="L184" s="39"/>
      <c r="M184" s="171" t="s">
        <v>1</v>
      </c>
      <c r="N184" s="172" t="s">
        <v>41</v>
      </c>
      <c r="O184" s="71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5" t="s">
        <v>148</v>
      </c>
      <c r="AT184" s="175" t="s">
        <v>144</v>
      </c>
      <c r="AU184" s="175" t="s">
        <v>76</v>
      </c>
      <c r="AY184" s="17" t="s">
        <v>149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83</v>
      </c>
      <c r="BK184" s="176">
        <f>ROUND(I184*H184,2)</f>
        <v>0</v>
      </c>
      <c r="BL184" s="17" t="s">
        <v>148</v>
      </c>
      <c r="BM184" s="175" t="s">
        <v>242</v>
      </c>
    </row>
    <row r="185" spans="1:65" s="10" customFormat="1" ht="33.75">
      <c r="B185" s="197"/>
      <c r="C185" s="198"/>
      <c r="D185" s="177" t="s">
        <v>365</v>
      </c>
      <c r="E185" s="199" t="s">
        <v>1</v>
      </c>
      <c r="F185" s="200" t="s">
        <v>429</v>
      </c>
      <c r="G185" s="198"/>
      <c r="H185" s="201">
        <v>127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365</v>
      </c>
      <c r="AU185" s="207" t="s">
        <v>76</v>
      </c>
      <c r="AV185" s="10" t="s">
        <v>85</v>
      </c>
      <c r="AW185" s="10" t="s">
        <v>32</v>
      </c>
      <c r="AX185" s="10" t="s">
        <v>76</v>
      </c>
      <c r="AY185" s="207" t="s">
        <v>149</v>
      </c>
    </row>
    <row r="186" spans="1:65" s="11" customFormat="1" ht="11.25">
      <c r="B186" s="208"/>
      <c r="C186" s="209"/>
      <c r="D186" s="177" t="s">
        <v>365</v>
      </c>
      <c r="E186" s="210" t="s">
        <v>1</v>
      </c>
      <c r="F186" s="211" t="s">
        <v>367</v>
      </c>
      <c r="G186" s="209"/>
      <c r="H186" s="212">
        <v>127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365</v>
      </c>
      <c r="AU186" s="218" t="s">
        <v>76</v>
      </c>
      <c r="AV186" s="11" t="s">
        <v>148</v>
      </c>
      <c r="AW186" s="11" t="s">
        <v>32</v>
      </c>
      <c r="AX186" s="11" t="s">
        <v>83</v>
      </c>
      <c r="AY186" s="218" t="s">
        <v>149</v>
      </c>
    </row>
    <row r="187" spans="1:65" s="2" customFormat="1" ht="16.5" customHeight="1">
      <c r="A187" s="34"/>
      <c r="B187" s="35"/>
      <c r="C187" s="164" t="s">
        <v>8</v>
      </c>
      <c r="D187" s="164" t="s">
        <v>144</v>
      </c>
      <c r="E187" s="165" t="s">
        <v>430</v>
      </c>
      <c r="F187" s="166" t="s">
        <v>431</v>
      </c>
      <c r="G187" s="167" t="s">
        <v>158</v>
      </c>
      <c r="H187" s="168">
        <v>36</v>
      </c>
      <c r="I187" s="169"/>
      <c r="J187" s="170">
        <f>ROUND(I187*H187,2)</f>
        <v>0</v>
      </c>
      <c r="K187" s="166" t="s">
        <v>159</v>
      </c>
      <c r="L187" s="39"/>
      <c r="M187" s="171" t="s">
        <v>1</v>
      </c>
      <c r="N187" s="172" t="s">
        <v>41</v>
      </c>
      <c r="O187" s="71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5" t="s">
        <v>148</v>
      </c>
      <c r="AT187" s="175" t="s">
        <v>144</v>
      </c>
      <c r="AU187" s="175" t="s">
        <v>76</v>
      </c>
      <c r="AY187" s="17" t="s">
        <v>149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83</v>
      </c>
      <c r="BK187" s="176">
        <f>ROUND(I187*H187,2)</f>
        <v>0</v>
      </c>
      <c r="BL187" s="17" t="s">
        <v>148</v>
      </c>
      <c r="BM187" s="175" t="s">
        <v>247</v>
      </c>
    </row>
    <row r="188" spans="1:65" s="10" customFormat="1" ht="11.25">
      <c r="B188" s="197"/>
      <c r="C188" s="198"/>
      <c r="D188" s="177" t="s">
        <v>365</v>
      </c>
      <c r="E188" s="199" t="s">
        <v>1</v>
      </c>
      <c r="F188" s="200" t="s">
        <v>432</v>
      </c>
      <c r="G188" s="198"/>
      <c r="H188" s="201">
        <v>36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365</v>
      </c>
      <c r="AU188" s="207" t="s">
        <v>76</v>
      </c>
      <c r="AV188" s="10" t="s">
        <v>85</v>
      </c>
      <c r="AW188" s="10" t="s">
        <v>32</v>
      </c>
      <c r="AX188" s="10" t="s">
        <v>76</v>
      </c>
      <c r="AY188" s="207" t="s">
        <v>149</v>
      </c>
    </row>
    <row r="189" spans="1:65" s="11" customFormat="1" ht="11.25">
      <c r="B189" s="208"/>
      <c r="C189" s="209"/>
      <c r="D189" s="177" t="s">
        <v>365</v>
      </c>
      <c r="E189" s="210" t="s">
        <v>1</v>
      </c>
      <c r="F189" s="211" t="s">
        <v>367</v>
      </c>
      <c r="G189" s="209"/>
      <c r="H189" s="212">
        <v>36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365</v>
      </c>
      <c r="AU189" s="218" t="s">
        <v>76</v>
      </c>
      <c r="AV189" s="11" t="s">
        <v>148</v>
      </c>
      <c r="AW189" s="11" t="s">
        <v>32</v>
      </c>
      <c r="AX189" s="11" t="s">
        <v>83</v>
      </c>
      <c r="AY189" s="218" t="s">
        <v>149</v>
      </c>
    </row>
    <row r="190" spans="1:65" s="2" customFormat="1" ht="24.2" customHeight="1">
      <c r="A190" s="34"/>
      <c r="B190" s="35"/>
      <c r="C190" s="164" t="s">
        <v>182</v>
      </c>
      <c r="D190" s="164" t="s">
        <v>144</v>
      </c>
      <c r="E190" s="165" t="s">
        <v>433</v>
      </c>
      <c r="F190" s="166" t="s">
        <v>434</v>
      </c>
      <c r="G190" s="167" t="s">
        <v>374</v>
      </c>
      <c r="H190" s="168">
        <v>6.5000000000000002E-2</v>
      </c>
      <c r="I190" s="169"/>
      <c r="J190" s="170">
        <f>ROUND(I190*H190,2)</f>
        <v>0</v>
      </c>
      <c r="K190" s="166" t="s">
        <v>159</v>
      </c>
      <c r="L190" s="39"/>
      <c r="M190" s="171" t="s">
        <v>1</v>
      </c>
      <c r="N190" s="172" t="s">
        <v>41</v>
      </c>
      <c r="O190" s="71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5" t="s">
        <v>148</v>
      </c>
      <c r="AT190" s="175" t="s">
        <v>144</v>
      </c>
      <c r="AU190" s="175" t="s">
        <v>76</v>
      </c>
      <c r="AY190" s="17" t="s">
        <v>149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83</v>
      </c>
      <c r="BK190" s="176">
        <f>ROUND(I190*H190,2)</f>
        <v>0</v>
      </c>
      <c r="BL190" s="17" t="s">
        <v>148</v>
      </c>
      <c r="BM190" s="175" t="s">
        <v>251</v>
      </c>
    </row>
    <row r="191" spans="1:65" s="10" customFormat="1" ht="11.25">
      <c r="B191" s="197"/>
      <c r="C191" s="198"/>
      <c r="D191" s="177" t="s">
        <v>365</v>
      </c>
      <c r="E191" s="199" t="s">
        <v>1</v>
      </c>
      <c r="F191" s="200" t="s">
        <v>435</v>
      </c>
      <c r="G191" s="198"/>
      <c r="H191" s="201">
        <v>5.0999999999999997E-2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365</v>
      </c>
      <c r="AU191" s="207" t="s">
        <v>76</v>
      </c>
      <c r="AV191" s="10" t="s">
        <v>85</v>
      </c>
      <c r="AW191" s="10" t="s">
        <v>32</v>
      </c>
      <c r="AX191" s="10" t="s">
        <v>76</v>
      </c>
      <c r="AY191" s="207" t="s">
        <v>149</v>
      </c>
    </row>
    <row r="192" spans="1:65" s="10" customFormat="1" ht="11.25">
      <c r="B192" s="197"/>
      <c r="C192" s="198"/>
      <c r="D192" s="177" t="s">
        <v>365</v>
      </c>
      <c r="E192" s="199" t="s">
        <v>1</v>
      </c>
      <c r="F192" s="200" t="s">
        <v>436</v>
      </c>
      <c r="G192" s="198"/>
      <c r="H192" s="201">
        <v>1.4E-2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365</v>
      </c>
      <c r="AU192" s="207" t="s">
        <v>76</v>
      </c>
      <c r="AV192" s="10" t="s">
        <v>85</v>
      </c>
      <c r="AW192" s="10" t="s">
        <v>32</v>
      </c>
      <c r="AX192" s="10" t="s">
        <v>76</v>
      </c>
      <c r="AY192" s="207" t="s">
        <v>149</v>
      </c>
    </row>
    <row r="193" spans="1:65" s="11" customFormat="1" ht="11.25">
      <c r="B193" s="208"/>
      <c r="C193" s="209"/>
      <c r="D193" s="177" t="s">
        <v>365</v>
      </c>
      <c r="E193" s="210" t="s">
        <v>1</v>
      </c>
      <c r="F193" s="211" t="s">
        <v>367</v>
      </c>
      <c r="G193" s="209"/>
      <c r="H193" s="212">
        <v>6.5000000000000002E-2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365</v>
      </c>
      <c r="AU193" s="218" t="s">
        <v>76</v>
      </c>
      <c r="AV193" s="11" t="s">
        <v>148</v>
      </c>
      <c r="AW193" s="11" t="s">
        <v>32</v>
      </c>
      <c r="AX193" s="11" t="s">
        <v>83</v>
      </c>
      <c r="AY193" s="218" t="s">
        <v>149</v>
      </c>
    </row>
    <row r="194" spans="1:65" s="2" customFormat="1" ht="24.2" customHeight="1">
      <c r="A194" s="34"/>
      <c r="B194" s="35"/>
      <c r="C194" s="164" t="s">
        <v>218</v>
      </c>
      <c r="D194" s="164" t="s">
        <v>144</v>
      </c>
      <c r="E194" s="165" t="s">
        <v>437</v>
      </c>
      <c r="F194" s="166" t="s">
        <v>438</v>
      </c>
      <c r="G194" s="167" t="s">
        <v>374</v>
      </c>
      <c r="H194" s="168">
        <v>0.42</v>
      </c>
      <c r="I194" s="169"/>
      <c r="J194" s="170">
        <f>ROUND(I194*H194,2)</f>
        <v>0</v>
      </c>
      <c r="K194" s="166" t="s">
        <v>159</v>
      </c>
      <c r="L194" s="39"/>
      <c r="M194" s="171" t="s">
        <v>1</v>
      </c>
      <c r="N194" s="172" t="s">
        <v>41</v>
      </c>
      <c r="O194" s="71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5" t="s">
        <v>148</v>
      </c>
      <c r="AT194" s="175" t="s">
        <v>144</v>
      </c>
      <c r="AU194" s="175" t="s">
        <v>76</v>
      </c>
      <c r="AY194" s="17" t="s">
        <v>149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83</v>
      </c>
      <c r="BK194" s="176">
        <f>ROUND(I194*H194,2)</f>
        <v>0</v>
      </c>
      <c r="BL194" s="17" t="s">
        <v>148</v>
      </c>
      <c r="BM194" s="175" t="s">
        <v>261</v>
      </c>
    </row>
    <row r="195" spans="1:65" s="10" customFormat="1" ht="11.25">
      <c r="B195" s="197"/>
      <c r="C195" s="198"/>
      <c r="D195" s="177" t="s">
        <v>365</v>
      </c>
      <c r="E195" s="199" t="s">
        <v>1</v>
      </c>
      <c r="F195" s="200" t="s">
        <v>439</v>
      </c>
      <c r="G195" s="198"/>
      <c r="H195" s="201">
        <v>0.16600000000000001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365</v>
      </c>
      <c r="AU195" s="207" t="s">
        <v>76</v>
      </c>
      <c r="AV195" s="10" t="s">
        <v>85</v>
      </c>
      <c r="AW195" s="10" t="s">
        <v>32</v>
      </c>
      <c r="AX195" s="10" t="s">
        <v>76</v>
      </c>
      <c r="AY195" s="207" t="s">
        <v>149</v>
      </c>
    </row>
    <row r="196" spans="1:65" s="10" customFormat="1" ht="11.25">
      <c r="B196" s="197"/>
      <c r="C196" s="198"/>
      <c r="D196" s="177" t="s">
        <v>365</v>
      </c>
      <c r="E196" s="199" t="s">
        <v>1</v>
      </c>
      <c r="F196" s="200" t="s">
        <v>440</v>
      </c>
      <c r="G196" s="198"/>
      <c r="H196" s="201">
        <v>0.215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365</v>
      </c>
      <c r="AU196" s="207" t="s">
        <v>76</v>
      </c>
      <c r="AV196" s="10" t="s">
        <v>85</v>
      </c>
      <c r="AW196" s="10" t="s">
        <v>32</v>
      </c>
      <c r="AX196" s="10" t="s">
        <v>76</v>
      </c>
      <c r="AY196" s="207" t="s">
        <v>149</v>
      </c>
    </row>
    <row r="197" spans="1:65" s="10" customFormat="1" ht="11.25">
      <c r="B197" s="197"/>
      <c r="C197" s="198"/>
      <c r="D197" s="177" t="s">
        <v>365</v>
      </c>
      <c r="E197" s="199" t="s">
        <v>1</v>
      </c>
      <c r="F197" s="200" t="s">
        <v>441</v>
      </c>
      <c r="G197" s="198"/>
      <c r="H197" s="201">
        <v>3.9E-2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365</v>
      </c>
      <c r="AU197" s="207" t="s">
        <v>76</v>
      </c>
      <c r="AV197" s="10" t="s">
        <v>85</v>
      </c>
      <c r="AW197" s="10" t="s">
        <v>32</v>
      </c>
      <c r="AX197" s="10" t="s">
        <v>76</v>
      </c>
      <c r="AY197" s="207" t="s">
        <v>149</v>
      </c>
    </row>
    <row r="198" spans="1:65" s="11" customFormat="1" ht="11.25">
      <c r="B198" s="208"/>
      <c r="C198" s="209"/>
      <c r="D198" s="177" t="s">
        <v>365</v>
      </c>
      <c r="E198" s="210" t="s">
        <v>1</v>
      </c>
      <c r="F198" s="211" t="s">
        <v>367</v>
      </c>
      <c r="G198" s="209"/>
      <c r="H198" s="212">
        <v>0.42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365</v>
      </c>
      <c r="AU198" s="218" t="s">
        <v>76</v>
      </c>
      <c r="AV198" s="11" t="s">
        <v>148</v>
      </c>
      <c r="AW198" s="11" t="s">
        <v>32</v>
      </c>
      <c r="AX198" s="11" t="s">
        <v>83</v>
      </c>
      <c r="AY198" s="218" t="s">
        <v>149</v>
      </c>
    </row>
    <row r="199" spans="1:65" s="2" customFormat="1" ht="24.2" customHeight="1">
      <c r="A199" s="34"/>
      <c r="B199" s="35"/>
      <c r="C199" s="164" t="s">
        <v>187</v>
      </c>
      <c r="D199" s="164" t="s">
        <v>144</v>
      </c>
      <c r="E199" s="165" t="s">
        <v>442</v>
      </c>
      <c r="F199" s="166" t="s">
        <v>443</v>
      </c>
      <c r="G199" s="167" t="s">
        <v>147</v>
      </c>
      <c r="H199" s="168">
        <v>252.19</v>
      </c>
      <c r="I199" s="169"/>
      <c r="J199" s="170">
        <f>ROUND(I199*H199,2)</f>
        <v>0</v>
      </c>
      <c r="K199" s="166" t="s">
        <v>159</v>
      </c>
      <c r="L199" s="39"/>
      <c r="M199" s="171" t="s">
        <v>1</v>
      </c>
      <c r="N199" s="172" t="s">
        <v>41</v>
      </c>
      <c r="O199" s="71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5" t="s">
        <v>148</v>
      </c>
      <c r="AT199" s="175" t="s">
        <v>144</v>
      </c>
      <c r="AU199" s="175" t="s">
        <v>76</v>
      </c>
      <c r="AY199" s="17" t="s">
        <v>149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83</v>
      </c>
      <c r="BK199" s="176">
        <f>ROUND(I199*H199,2)</f>
        <v>0</v>
      </c>
      <c r="BL199" s="17" t="s">
        <v>148</v>
      </c>
      <c r="BM199" s="175" t="s">
        <v>275</v>
      </c>
    </row>
    <row r="200" spans="1:65" s="10" customFormat="1" ht="11.25">
      <c r="B200" s="197"/>
      <c r="C200" s="198"/>
      <c r="D200" s="177" t="s">
        <v>365</v>
      </c>
      <c r="E200" s="199" t="s">
        <v>1</v>
      </c>
      <c r="F200" s="200" t="s">
        <v>444</v>
      </c>
      <c r="G200" s="198"/>
      <c r="H200" s="201">
        <v>252.19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365</v>
      </c>
      <c r="AU200" s="207" t="s">
        <v>76</v>
      </c>
      <c r="AV200" s="10" t="s">
        <v>85</v>
      </c>
      <c r="AW200" s="10" t="s">
        <v>32</v>
      </c>
      <c r="AX200" s="10" t="s">
        <v>76</v>
      </c>
      <c r="AY200" s="207" t="s">
        <v>149</v>
      </c>
    </row>
    <row r="201" spans="1:65" s="11" customFormat="1" ht="11.25">
      <c r="B201" s="208"/>
      <c r="C201" s="209"/>
      <c r="D201" s="177" t="s">
        <v>365</v>
      </c>
      <c r="E201" s="210" t="s">
        <v>1</v>
      </c>
      <c r="F201" s="211" t="s">
        <v>367</v>
      </c>
      <c r="G201" s="209"/>
      <c r="H201" s="212">
        <v>252.19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365</v>
      </c>
      <c r="AU201" s="218" t="s">
        <v>76</v>
      </c>
      <c r="AV201" s="11" t="s">
        <v>148</v>
      </c>
      <c r="AW201" s="11" t="s">
        <v>32</v>
      </c>
      <c r="AX201" s="11" t="s">
        <v>83</v>
      </c>
      <c r="AY201" s="218" t="s">
        <v>149</v>
      </c>
    </row>
    <row r="202" spans="1:65" s="2" customFormat="1" ht="21.75" customHeight="1">
      <c r="A202" s="34"/>
      <c r="B202" s="35"/>
      <c r="C202" s="164" t="s">
        <v>227</v>
      </c>
      <c r="D202" s="164" t="s">
        <v>144</v>
      </c>
      <c r="E202" s="165" t="s">
        <v>445</v>
      </c>
      <c r="F202" s="166" t="s">
        <v>446</v>
      </c>
      <c r="G202" s="167" t="s">
        <v>374</v>
      </c>
      <c r="H202" s="168">
        <v>0.49</v>
      </c>
      <c r="I202" s="169"/>
      <c r="J202" s="170">
        <f>ROUND(I202*H202,2)</f>
        <v>0</v>
      </c>
      <c r="K202" s="166" t="s">
        <v>159</v>
      </c>
      <c r="L202" s="39"/>
      <c r="M202" s="171" t="s">
        <v>1</v>
      </c>
      <c r="N202" s="172" t="s">
        <v>41</v>
      </c>
      <c r="O202" s="71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5" t="s">
        <v>148</v>
      </c>
      <c r="AT202" s="175" t="s">
        <v>144</v>
      </c>
      <c r="AU202" s="175" t="s">
        <v>76</v>
      </c>
      <c r="AY202" s="17" t="s">
        <v>149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7" t="s">
        <v>83</v>
      </c>
      <c r="BK202" s="176">
        <f>ROUND(I202*H202,2)</f>
        <v>0</v>
      </c>
      <c r="BL202" s="17" t="s">
        <v>148</v>
      </c>
      <c r="BM202" s="175" t="s">
        <v>279</v>
      </c>
    </row>
    <row r="203" spans="1:65" s="10" customFormat="1" ht="22.5">
      <c r="B203" s="197"/>
      <c r="C203" s="198"/>
      <c r="D203" s="177" t="s">
        <v>365</v>
      </c>
      <c r="E203" s="199" t="s">
        <v>1</v>
      </c>
      <c r="F203" s="200" t="s">
        <v>447</v>
      </c>
      <c r="G203" s="198"/>
      <c r="H203" s="201">
        <v>0.49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365</v>
      </c>
      <c r="AU203" s="207" t="s">
        <v>76</v>
      </c>
      <c r="AV203" s="10" t="s">
        <v>85</v>
      </c>
      <c r="AW203" s="10" t="s">
        <v>32</v>
      </c>
      <c r="AX203" s="10" t="s">
        <v>76</v>
      </c>
      <c r="AY203" s="207" t="s">
        <v>149</v>
      </c>
    </row>
    <row r="204" spans="1:65" s="11" customFormat="1" ht="11.25">
      <c r="B204" s="208"/>
      <c r="C204" s="209"/>
      <c r="D204" s="177" t="s">
        <v>365</v>
      </c>
      <c r="E204" s="210" t="s">
        <v>1</v>
      </c>
      <c r="F204" s="211" t="s">
        <v>367</v>
      </c>
      <c r="G204" s="209"/>
      <c r="H204" s="212">
        <v>0.49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365</v>
      </c>
      <c r="AU204" s="218" t="s">
        <v>76</v>
      </c>
      <c r="AV204" s="11" t="s">
        <v>148</v>
      </c>
      <c r="AW204" s="11" t="s">
        <v>32</v>
      </c>
      <c r="AX204" s="11" t="s">
        <v>83</v>
      </c>
      <c r="AY204" s="218" t="s">
        <v>149</v>
      </c>
    </row>
    <row r="205" spans="1:65" s="2" customFormat="1" ht="55.5" customHeight="1">
      <c r="A205" s="34"/>
      <c r="B205" s="35"/>
      <c r="C205" s="164" t="s">
        <v>191</v>
      </c>
      <c r="D205" s="164" t="s">
        <v>144</v>
      </c>
      <c r="E205" s="165" t="s">
        <v>448</v>
      </c>
      <c r="F205" s="166" t="s">
        <v>449</v>
      </c>
      <c r="G205" s="167" t="s">
        <v>370</v>
      </c>
      <c r="H205" s="168">
        <v>560.33000000000004</v>
      </c>
      <c r="I205" s="169"/>
      <c r="J205" s="170">
        <f>ROUND(I205*H205,2)</f>
        <v>0</v>
      </c>
      <c r="K205" s="166" t="s">
        <v>159</v>
      </c>
      <c r="L205" s="39"/>
      <c r="M205" s="171" t="s">
        <v>1</v>
      </c>
      <c r="N205" s="172" t="s">
        <v>41</v>
      </c>
      <c r="O205" s="71"/>
      <c r="P205" s="173">
        <f>O205*H205</f>
        <v>0</v>
      </c>
      <c r="Q205" s="173">
        <v>0</v>
      </c>
      <c r="R205" s="173">
        <f>Q205*H205</f>
        <v>0</v>
      </c>
      <c r="S205" s="173">
        <v>0</v>
      </c>
      <c r="T205" s="17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5" t="s">
        <v>148</v>
      </c>
      <c r="AT205" s="175" t="s">
        <v>144</v>
      </c>
      <c r="AU205" s="175" t="s">
        <v>76</v>
      </c>
      <c r="AY205" s="17" t="s">
        <v>149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7" t="s">
        <v>83</v>
      </c>
      <c r="BK205" s="176">
        <f>ROUND(I205*H205,2)</f>
        <v>0</v>
      </c>
      <c r="BL205" s="17" t="s">
        <v>148</v>
      </c>
      <c r="BM205" s="175" t="s">
        <v>284</v>
      </c>
    </row>
    <row r="206" spans="1:65" s="2" customFormat="1" ht="19.5">
      <c r="A206" s="34"/>
      <c r="B206" s="35"/>
      <c r="C206" s="36"/>
      <c r="D206" s="177" t="s">
        <v>150</v>
      </c>
      <c r="E206" s="36"/>
      <c r="F206" s="178" t="s">
        <v>450</v>
      </c>
      <c r="G206" s="36"/>
      <c r="H206" s="36"/>
      <c r="I206" s="179"/>
      <c r="J206" s="36"/>
      <c r="K206" s="36"/>
      <c r="L206" s="39"/>
      <c r="M206" s="180"/>
      <c r="N206" s="181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150</v>
      </c>
      <c r="AU206" s="17" t="s">
        <v>76</v>
      </c>
    </row>
    <row r="207" spans="1:65" s="10" customFormat="1" ht="11.25">
      <c r="B207" s="197"/>
      <c r="C207" s="198"/>
      <c r="D207" s="177" t="s">
        <v>365</v>
      </c>
      <c r="E207" s="199" t="s">
        <v>1</v>
      </c>
      <c r="F207" s="200" t="s">
        <v>451</v>
      </c>
      <c r="G207" s="198"/>
      <c r="H207" s="201">
        <v>560.33000000000004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365</v>
      </c>
      <c r="AU207" s="207" t="s">
        <v>76</v>
      </c>
      <c r="AV207" s="10" t="s">
        <v>85</v>
      </c>
      <c r="AW207" s="10" t="s">
        <v>32</v>
      </c>
      <c r="AX207" s="10" t="s">
        <v>76</v>
      </c>
      <c r="AY207" s="207" t="s">
        <v>149</v>
      </c>
    </row>
    <row r="208" spans="1:65" s="11" customFormat="1" ht="11.25">
      <c r="B208" s="208"/>
      <c r="C208" s="209"/>
      <c r="D208" s="177" t="s">
        <v>365</v>
      </c>
      <c r="E208" s="210" t="s">
        <v>1</v>
      </c>
      <c r="F208" s="211" t="s">
        <v>367</v>
      </c>
      <c r="G208" s="209"/>
      <c r="H208" s="212">
        <v>560.33000000000004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365</v>
      </c>
      <c r="AU208" s="218" t="s">
        <v>76</v>
      </c>
      <c r="AV208" s="11" t="s">
        <v>148</v>
      </c>
      <c r="AW208" s="11" t="s">
        <v>32</v>
      </c>
      <c r="AX208" s="11" t="s">
        <v>83</v>
      </c>
      <c r="AY208" s="218" t="s">
        <v>149</v>
      </c>
    </row>
    <row r="209" spans="1:65" s="2" customFormat="1" ht="24.2" customHeight="1">
      <c r="A209" s="34"/>
      <c r="B209" s="35"/>
      <c r="C209" s="164" t="s">
        <v>7</v>
      </c>
      <c r="D209" s="164" t="s">
        <v>144</v>
      </c>
      <c r="E209" s="165" t="s">
        <v>452</v>
      </c>
      <c r="F209" s="166" t="s">
        <v>453</v>
      </c>
      <c r="G209" s="167" t="s">
        <v>454</v>
      </c>
      <c r="H209" s="168">
        <v>3620</v>
      </c>
      <c r="I209" s="169"/>
      <c r="J209" s="170">
        <f>ROUND(I209*H209,2)</f>
        <v>0</v>
      </c>
      <c r="K209" s="166" t="s">
        <v>159</v>
      </c>
      <c r="L209" s="39"/>
      <c r="M209" s="171" t="s">
        <v>1</v>
      </c>
      <c r="N209" s="172" t="s">
        <v>41</v>
      </c>
      <c r="O209" s="7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5" t="s">
        <v>148</v>
      </c>
      <c r="AT209" s="175" t="s">
        <v>144</v>
      </c>
      <c r="AU209" s="175" t="s">
        <v>76</v>
      </c>
      <c r="AY209" s="17" t="s">
        <v>149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83</v>
      </c>
      <c r="BK209" s="176">
        <f>ROUND(I209*H209,2)</f>
        <v>0</v>
      </c>
      <c r="BL209" s="17" t="s">
        <v>148</v>
      </c>
      <c r="BM209" s="175" t="s">
        <v>288</v>
      </c>
    </row>
    <row r="210" spans="1:65" s="2" customFormat="1" ht="55.5" customHeight="1">
      <c r="A210" s="34"/>
      <c r="B210" s="35"/>
      <c r="C210" s="164" t="s">
        <v>196</v>
      </c>
      <c r="D210" s="164" t="s">
        <v>144</v>
      </c>
      <c r="E210" s="165" t="s">
        <v>455</v>
      </c>
      <c r="F210" s="166" t="s">
        <v>456</v>
      </c>
      <c r="G210" s="167" t="s">
        <v>370</v>
      </c>
      <c r="H210" s="168">
        <v>3104.482</v>
      </c>
      <c r="I210" s="169"/>
      <c r="J210" s="170">
        <f>ROUND(I210*H210,2)</f>
        <v>0</v>
      </c>
      <c r="K210" s="166" t="s">
        <v>159</v>
      </c>
      <c r="L210" s="39"/>
      <c r="M210" s="171" t="s">
        <v>1</v>
      </c>
      <c r="N210" s="172" t="s">
        <v>41</v>
      </c>
      <c r="O210" s="71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5" t="s">
        <v>148</v>
      </c>
      <c r="AT210" s="175" t="s">
        <v>144</v>
      </c>
      <c r="AU210" s="175" t="s">
        <v>76</v>
      </c>
      <c r="AY210" s="17" t="s">
        <v>149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83</v>
      </c>
      <c r="BK210" s="176">
        <f>ROUND(I210*H210,2)</f>
        <v>0</v>
      </c>
      <c r="BL210" s="17" t="s">
        <v>148</v>
      </c>
      <c r="BM210" s="175" t="s">
        <v>294</v>
      </c>
    </row>
    <row r="211" spans="1:65" s="2" customFormat="1" ht="19.5">
      <c r="A211" s="34"/>
      <c r="B211" s="35"/>
      <c r="C211" s="36"/>
      <c r="D211" s="177" t="s">
        <v>150</v>
      </c>
      <c r="E211" s="36"/>
      <c r="F211" s="178" t="s">
        <v>450</v>
      </c>
      <c r="G211" s="36"/>
      <c r="H211" s="36"/>
      <c r="I211" s="179"/>
      <c r="J211" s="36"/>
      <c r="K211" s="36"/>
      <c r="L211" s="39"/>
      <c r="M211" s="180"/>
      <c r="N211" s="181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150</v>
      </c>
      <c r="AU211" s="17" t="s">
        <v>76</v>
      </c>
    </row>
    <row r="212" spans="1:65" s="2" customFormat="1" ht="16.5" customHeight="1">
      <c r="A212" s="34"/>
      <c r="B212" s="35"/>
      <c r="C212" s="164" t="s">
        <v>244</v>
      </c>
      <c r="D212" s="164" t="s">
        <v>144</v>
      </c>
      <c r="E212" s="165" t="s">
        <v>457</v>
      </c>
      <c r="F212" s="166" t="s">
        <v>458</v>
      </c>
      <c r="G212" s="167" t="s">
        <v>370</v>
      </c>
      <c r="H212" s="168">
        <v>658.02300000000002</v>
      </c>
      <c r="I212" s="169"/>
      <c r="J212" s="170">
        <f>ROUND(I212*H212,2)</f>
        <v>0</v>
      </c>
      <c r="K212" s="166" t="s">
        <v>159</v>
      </c>
      <c r="L212" s="39"/>
      <c r="M212" s="171" t="s">
        <v>1</v>
      </c>
      <c r="N212" s="172" t="s">
        <v>41</v>
      </c>
      <c r="O212" s="71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5" t="s">
        <v>148</v>
      </c>
      <c r="AT212" s="175" t="s">
        <v>144</v>
      </c>
      <c r="AU212" s="175" t="s">
        <v>76</v>
      </c>
      <c r="AY212" s="17" t="s">
        <v>149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83</v>
      </c>
      <c r="BK212" s="176">
        <f>ROUND(I212*H212,2)</f>
        <v>0</v>
      </c>
      <c r="BL212" s="17" t="s">
        <v>148</v>
      </c>
      <c r="BM212" s="175" t="s">
        <v>298</v>
      </c>
    </row>
    <row r="213" spans="1:65" s="10" customFormat="1" ht="22.5">
      <c r="B213" s="197"/>
      <c r="C213" s="198"/>
      <c r="D213" s="177" t="s">
        <v>365</v>
      </c>
      <c r="E213" s="199" t="s">
        <v>1</v>
      </c>
      <c r="F213" s="200" t="s">
        <v>459</v>
      </c>
      <c r="G213" s="198"/>
      <c r="H213" s="201">
        <v>658.02300000000002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365</v>
      </c>
      <c r="AU213" s="207" t="s">
        <v>76</v>
      </c>
      <c r="AV213" s="10" t="s">
        <v>85</v>
      </c>
      <c r="AW213" s="10" t="s">
        <v>32</v>
      </c>
      <c r="AX213" s="10" t="s">
        <v>76</v>
      </c>
      <c r="AY213" s="207" t="s">
        <v>149</v>
      </c>
    </row>
    <row r="214" spans="1:65" s="11" customFormat="1" ht="11.25">
      <c r="B214" s="208"/>
      <c r="C214" s="209"/>
      <c r="D214" s="177" t="s">
        <v>365</v>
      </c>
      <c r="E214" s="210" t="s">
        <v>1</v>
      </c>
      <c r="F214" s="211" t="s">
        <v>367</v>
      </c>
      <c r="G214" s="209"/>
      <c r="H214" s="212">
        <v>658.02300000000002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365</v>
      </c>
      <c r="AU214" s="218" t="s">
        <v>76</v>
      </c>
      <c r="AV214" s="11" t="s">
        <v>148</v>
      </c>
      <c r="AW214" s="11" t="s">
        <v>32</v>
      </c>
      <c r="AX214" s="11" t="s">
        <v>83</v>
      </c>
      <c r="AY214" s="218" t="s">
        <v>149</v>
      </c>
    </row>
    <row r="215" spans="1:65" s="2" customFormat="1" ht="16.5" customHeight="1">
      <c r="A215" s="34"/>
      <c r="B215" s="35"/>
      <c r="C215" s="164" t="s">
        <v>200</v>
      </c>
      <c r="D215" s="164" t="s">
        <v>144</v>
      </c>
      <c r="E215" s="165" t="s">
        <v>460</v>
      </c>
      <c r="F215" s="166" t="s">
        <v>461</v>
      </c>
      <c r="G215" s="167" t="s">
        <v>462</v>
      </c>
      <c r="H215" s="168">
        <v>309.91699999999997</v>
      </c>
      <c r="I215" s="169"/>
      <c r="J215" s="170">
        <f>ROUND(I215*H215,2)</f>
        <v>0</v>
      </c>
      <c r="K215" s="166" t="s">
        <v>159</v>
      </c>
      <c r="L215" s="39"/>
      <c r="M215" s="171" t="s">
        <v>1</v>
      </c>
      <c r="N215" s="172" t="s">
        <v>41</v>
      </c>
      <c r="O215" s="71"/>
      <c r="P215" s="173">
        <f>O215*H215</f>
        <v>0</v>
      </c>
      <c r="Q215" s="173">
        <v>0</v>
      </c>
      <c r="R215" s="173">
        <f>Q215*H215</f>
        <v>0</v>
      </c>
      <c r="S215" s="173">
        <v>0</v>
      </c>
      <c r="T215" s="17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5" t="s">
        <v>148</v>
      </c>
      <c r="AT215" s="175" t="s">
        <v>144</v>
      </c>
      <c r="AU215" s="175" t="s">
        <v>76</v>
      </c>
      <c r="AY215" s="17" t="s">
        <v>149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83</v>
      </c>
      <c r="BK215" s="176">
        <f>ROUND(I215*H215,2)</f>
        <v>0</v>
      </c>
      <c r="BL215" s="17" t="s">
        <v>148</v>
      </c>
      <c r="BM215" s="175" t="s">
        <v>303</v>
      </c>
    </row>
    <row r="216" spans="1:65" s="10" customFormat="1" ht="11.25">
      <c r="B216" s="197"/>
      <c r="C216" s="198"/>
      <c r="D216" s="177" t="s">
        <v>365</v>
      </c>
      <c r="E216" s="199" t="s">
        <v>1</v>
      </c>
      <c r="F216" s="200" t="s">
        <v>463</v>
      </c>
      <c r="G216" s="198"/>
      <c r="H216" s="201">
        <v>309.91699999999997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365</v>
      </c>
      <c r="AU216" s="207" t="s">
        <v>76</v>
      </c>
      <c r="AV216" s="10" t="s">
        <v>85</v>
      </c>
      <c r="AW216" s="10" t="s">
        <v>32</v>
      </c>
      <c r="AX216" s="10" t="s">
        <v>76</v>
      </c>
      <c r="AY216" s="207" t="s">
        <v>149</v>
      </c>
    </row>
    <row r="217" spans="1:65" s="11" customFormat="1" ht="11.25">
      <c r="B217" s="208"/>
      <c r="C217" s="209"/>
      <c r="D217" s="177" t="s">
        <v>365</v>
      </c>
      <c r="E217" s="210" t="s">
        <v>1</v>
      </c>
      <c r="F217" s="211" t="s">
        <v>367</v>
      </c>
      <c r="G217" s="209"/>
      <c r="H217" s="212">
        <v>309.91699999999997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365</v>
      </c>
      <c r="AU217" s="218" t="s">
        <v>76</v>
      </c>
      <c r="AV217" s="11" t="s">
        <v>148</v>
      </c>
      <c r="AW217" s="11" t="s">
        <v>32</v>
      </c>
      <c r="AX217" s="11" t="s">
        <v>83</v>
      </c>
      <c r="AY217" s="218" t="s">
        <v>149</v>
      </c>
    </row>
    <row r="218" spans="1:65" s="2" customFormat="1" ht="16.5" customHeight="1">
      <c r="A218" s="34"/>
      <c r="B218" s="35"/>
      <c r="C218" s="164" t="s">
        <v>253</v>
      </c>
      <c r="D218" s="164" t="s">
        <v>144</v>
      </c>
      <c r="E218" s="165" t="s">
        <v>464</v>
      </c>
      <c r="F218" s="166" t="s">
        <v>465</v>
      </c>
      <c r="G218" s="167" t="s">
        <v>147</v>
      </c>
      <c r="H218" s="168">
        <v>124.895</v>
      </c>
      <c r="I218" s="169"/>
      <c r="J218" s="170">
        <f>ROUND(I218*H218,2)</f>
        <v>0</v>
      </c>
      <c r="K218" s="166" t="s">
        <v>159</v>
      </c>
      <c r="L218" s="39"/>
      <c r="M218" s="171" t="s">
        <v>1</v>
      </c>
      <c r="N218" s="172" t="s">
        <v>41</v>
      </c>
      <c r="O218" s="71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5" t="s">
        <v>148</v>
      </c>
      <c r="AT218" s="175" t="s">
        <v>144</v>
      </c>
      <c r="AU218" s="175" t="s">
        <v>76</v>
      </c>
      <c r="AY218" s="17" t="s">
        <v>149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7" t="s">
        <v>83</v>
      </c>
      <c r="BK218" s="176">
        <f>ROUND(I218*H218,2)</f>
        <v>0</v>
      </c>
      <c r="BL218" s="17" t="s">
        <v>148</v>
      </c>
      <c r="BM218" s="175" t="s">
        <v>313</v>
      </c>
    </row>
    <row r="219" spans="1:65" s="2" customFormat="1" ht="19.5">
      <c r="A219" s="34"/>
      <c r="B219" s="35"/>
      <c r="C219" s="36"/>
      <c r="D219" s="177" t="s">
        <v>150</v>
      </c>
      <c r="E219" s="36"/>
      <c r="F219" s="178" t="s">
        <v>386</v>
      </c>
      <c r="G219" s="36"/>
      <c r="H219" s="36"/>
      <c r="I219" s="179"/>
      <c r="J219" s="36"/>
      <c r="K219" s="36"/>
      <c r="L219" s="39"/>
      <c r="M219" s="180"/>
      <c r="N219" s="181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150</v>
      </c>
      <c r="AU219" s="17" t="s">
        <v>76</v>
      </c>
    </row>
    <row r="220" spans="1:65" s="10" customFormat="1" ht="11.25">
      <c r="B220" s="197"/>
      <c r="C220" s="198"/>
      <c r="D220" s="177" t="s">
        <v>365</v>
      </c>
      <c r="E220" s="199" t="s">
        <v>1</v>
      </c>
      <c r="F220" s="200" t="s">
        <v>466</v>
      </c>
      <c r="G220" s="198"/>
      <c r="H220" s="201">
        <v>124.895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365</v>
      </c>
      <c r="AU220" s="207" t="s">
        <v>76</v>
      </c>
      <c r="AV220" s="10" t="s">
        <v>85</v>
      </c>
      <c r="AW220" s="10" t="s">
        <v>32</v>
      </c>
      <c r="AX220" s="10" t="s">
        <v>76</v>
      </c>
      <c r="AY220" s="207" t="s">
        <v>149</v>
      </c>
    </row>
    <row r="221" spans="1:65" s="11" customFormat="1" ht="11.25">
      <c r="B221" s="208"/>
      <c r="C221" s="209"/>
      <c r="D221" s="177" t="s">
        <v>365</v>
      </c>
      <c r="E221" s="210" t="s">
        <v>1</v>
      </c>
      <c r="F221" s="211" t="s">
        <v>367</v>
      </c>
      <c r="G221" s="209"/>
      <c r="H221" s="212">
        <v>124.895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365</v>
      </c>
      <c r="AU221" s="218" t="s">
        <v>76</v>
      </c>
      <c r="AV221" s="11" t="s">
        <v>148</v>
      </c>
      <c r="AW221" s="11" t="s">
        <v>32</v>
      </c>
      <c r="AX221" s="11" t="s">
        <v>83</v>
      </c>
      <c r="AY221" s="218" t="s">
        <v>149</v>
      </c>
    </row>
    <row r="222" spans="1:65" s="2" customFormat="1" ht="16.5" customHeight="1">
      <c r="A222" s="34"/>
      <c r="B222" s="35"/>
      <c r="C222" s="164" t="s">
        <v>205</v>
      </c>
      <c r="D222" s="164" t="s">
        <v>144</v>
      </c>
      <c r="E222" s="165" t="s">
        <v>467</v>
      </c>
      <c r="F222" s="166" t="s">
        <v>468</v>
      </c>
      <c r="G222" s="167" t="s">
        <v>147</v>
      </c>
      <c r="H222" s="168">
        <v>36</v>
      </c>
      <c r="I222" s="169"/>
      <c r="J222" s="170">
        <f>ROUND(I222*H222,2)</f>
        <v>0</v>
      </c>
      <c r="K222" s="166" t="s">
        <v>159</v>
      </c>
      <c r="L222" s="39"/>
      <c r="M222" s="171" t="s">
        <v>1</v>
      </c>
      <c r="N222" s="172" t="s">
        <v>41</v>
      </c>
      <c r="O222" s="71"/>
      <c r="P222" s="173">
        <f>O222*H222</f>
        <v>0</v>
      </c>
      <c r="Q222" s="173">
        <v>0</v>
      </c>
      <c r="R222" s="173">
        <f>Q222*H222</f>
        <v>0</v>
      </c>
      <c r="S222" s="173">
        <v>0</v>
      </c>
      <c r="T222" s="17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5" t="s">
        <v>148</v>
      </c>
      <c r="AT222" s="175" t="s">
        <v>144</v>
      </c>
      <c r="AU222" s="175" t="s">
        <v>76</v>
      </c>
      <c r="AY222" s="17" t="s">
        <v>149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7" t="s">
        <v>83</v>
      </c>
      <c r="BK222" s="176">
        <f>ROUND(I222*H222,2)</f>
        <v>0</v>
      </c>
      <c r="BL222" s="17" t="s">
        <v>148</v>
      </c>
      <c r="BM222" s="175" t="s">
        <v>323</v>
      </c>
    </row>
    <row r="223" spans="1:65" s="10" customFormat="1" ht="11.25">
      <c r="B223" s="197"/>
      <c r="C223" s="198"/>
      <c r="D223" s="177" t="s">
        <v>365</v>
      </c>
      <c r="E223" s="199" t="s">
        <v>1</v>
      </c>
      <c r="F223" s="200" t="s">
        <v>469</v>
      </c>
      <c r="G223" s="198"/>
      <c r="H223" s="201">
        <v>36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365</v>
      </c>
      <c r="AU223" s="207" t="s">
        <v>76</v>
      </c>
      <c r="AV223" s="10" t="s">
        <v>85</v>
      </c>
      <c r="AW223" s="10" t="s">
        <v>32</v>
      </c>
      <c r="AX223" s="10" t="s">
        <v>76</v>
      </c>
      <c r="AY223" s="207" t="s">
        <v>149</v>
      </c>
    </row>
    <row r="224" spans="1:65" s="11" customFormat="1" ht="11.25">
      <c r="B224" s="208"/>
      <c r="C224" s="209"/>
      <c r="D224" s="177" t="s">
        <v>365</v>
      </c>
      <c r="E224" s="210" t="s">
        <v>1</v>
      </c>
      <c r="F224" s="211" t="s">
        <v>367</v>
      </c>
      <c r="G224" s="209"/>
      <c r="H224" s="212">
        <v>36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365</v>
      </c>
      <c r="AU224" s="218" t="s">
        <v>76</v>
      </c>
      <c r="AV224" s="11" t="s">
        <v>148</v>
      </c>
      <c r="AW224" s="11" t="s">
        <v>32</v>
      </c>
      <c r="AX224" s="11" t="s">
        <v>83</v>
      </c>
      <c r="AY224" s="218" t="s">
        <v>149</v>
      </c>
    </row>
    <row r="225" spans="1:65" s="2" customFormat="1" ht="24.2" customHeight="1">
      <c r="A225" s="34"/>
      <c r="B225" s="35"/>
      <c r="C225" s="164" t="s">
        <v>263</v>
      </c>
      <c r="D225" s="164" t="s">
        <v>144</v>
      </c>
      <c r="E225" s="165" t="s">
        <v>470</v>
      </c>
      <c r="F225" s="166" t="s">
        <v>471</v>
      </c>
      <c r="G225" s="167" t="s">
        <v>472</v>
      </c>
      <c r="H225" s="168">
        <v>168</v>
      </c>
      <c r="I225" s="169"/>
      <c r="J225" s="170">
        <f>ROUND(I225*H225,2)</f>
        <v>0</v>
      </c>
      <c r="K225" s="166" t="s">
        <v>159</v>
      </c>
      <c r="L225" s="39"/>
      <c r="M225" s="171" t="s">
        <v>1</v>
      </c>
      <c r="N225" s="172" t="s">
        <v>41</v>
      </c>
      <c r="O225" s="71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5" t="s">
        <v>148</v>
      </c>
      <c r="AT225" s="175" t="s">
        <v>144</v>
      </c>
      <c r="AU225" s="175" t="s">
        <v>76</v>
      </c>
      <c r="AY225" s="17" t="s">
        <v>149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7" t="s">
        <v>83</v>
      </c>
      <c r="BK225" s="176">
        <f>ROUND(I225*H225,2)</f>
        <v>0</v>
      </c>
      <c r="BL225" s="17" t="s">
        <v>148</v>
      </c>
      <c r="BM225" s="175" t="s">
        <v>327</v>
      </c>
    </row>
    <row r="226" spans="1:65" s="2" customFormat="1" ht="37.9" customHeight="1">
      <c r="A226" s="34"/>
      <c r="B226" s="35"/>
      <c r="C226" s="164" t="s">
        <v>209</v>
      </c>
      <c r="D226" s="164" t="s">
        <v>144</v>
      </c>
      <c r="E226" s="165" t="s">
        <v>473</v>
      </c>
      <c r="F226" s="166" t="s">
        <v>474</v>
      </c>
      <c r="G226" s="167" t="s">
        <v>147</v>
      </c>
      <c r="H226" s="168">
        <v>669.2</v>
      </c>
      <c r="I226" s="169"/>
      <c r="J226" s="170">
        <f>ROUND(I226*H226,2)</f>
        <v>0</v>
      </c>
      <c r="K226" s="166" t="s">
        <v>159</v>
      </c>
      <c r="L226" s="39"/>
      <c r="M226" s="171" t="s">
        <v>1</v>
      </c>
      <c r="N226" s="172" t="s">
        <v>41</v>
      </c>
      <c r="O226" s="71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5" t="s">
        <v>148</v>
      </c>
      <c r="AT226" s="175" t="s">
        <v>144</v>
      </c>
      <c r="AU226" s="175" t="s">
        <v>76</v>
      </c>
      <c r="AY226" s="17" t="s">
        <v>149</v>
      </c>
      <c r="BE226" s="176">
        <f>IF(N226="základní",J226,0)</f>
        <v>0</v>
      </c>
      <c r="BF226" s="176">
        <f>IF(N226="snížená",J226,0)</f>
        <v>0</v>
      </c>
      <c r="BG226" s="176">
        <f>IF(N226="zákl. přenesená",J226,0)</f>
        <v>0</v>
      </c>
      <c r="BH226" s="176">
        <f>IF(N226="sníž. přenesená",J226,0)</f>
        <v>0</v>
      </c>
      <c r="BI226" s="176">
        <f>IF(N226="nulová",J226,0)</f>
        <v>0</v>
      </c>
      <c r="BJ226" s="17" t="s">
        <v>83</v>
      </c>
      <c r="BK226" s="176">
        <f>ROUND(I226*H226,2)</f>
        <v>0</v>
      </c>
      <c r="BL226" s="17" t="s">
        <v>148</v>
      </c>
      <c r="BM226" s="175" t="s">
        <v>332</v>
      </c>
    </row>
    <row r="227" spans="1:65" s="2" customFormat="1" ht="19.5">
      <c r="A227" s="34"/>
      <c r="B227" s="35"/>
      <c r="C227" s="36"/>
      <c r="D227" s="177" t="s">
        <v>150</v>
      </c>
      <c r="E227" s="36"/>
      <c r="F227" s="178" t="s">
        <v>475</v>
      </c>
      <c r="G227" s="36"/>
      <c r="H227" s="36"/>
      <c r="I227" s="179"/>
      <c r="J227" s="36"/>
      <c r="K227" s="36"/>
      <c r="L227" s="39"/>
      <c r="M227" s="180"/>
      <c r="N227" s="181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150</v>
      </c>
      <c r="AU227" s="17" t="s">
        <v>76</v>
      </c>
    </row>
    <row r="228" spans="1:65" s="10" customFormat="1" ht="11.25">
      <c r="B228" s="197"/>
      <c r="C228" s="198"/>
      <c r="D228" s="177" t="s">
        <v>365</v>
      </c>
      <c r="E228" s="199" t="s">
        <v>1</v>
      </c>
      <c r="F228" s="200" t="s">
        <v>476</v>
      </c>
      <c r="G228" s="198"/>
      <c r="H228" s="201">
        <v>669.2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365</v>
      </c>
      <c r="AU228" s="207" t="s">
        <v>76</v>
      </c>
      <c r="AV228" s="10" t="s">
        <v>85</v>
      </c>
      <c r="AW228" s="10" t="s">
        <v>32</v>
      </c>
      <c r="AX228" s="10" t="s">
        <v>76</v>
      </c>
      <c r="AY228" s="207" t="s">
        <v>149</v>
      </c>
    </row>
    <row r="229" spans="1:65" s="11" customFormat="1" ht="11.25">
      <c r="B229" s="208"/>
      <c r="C229" s="209"/>
      <c r="D229" s="177" t="s">
        <v>365</v>
      </c>
      <c r="E229" s="210" t="s">
        <v>1</v>
      </c>
      <c r="F229" s="211" t="s">
        <v>367</v>
      </c>
      <c r="G229" s="209"/>
      <c r="H229" s="212">
        <v>669.2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365</v>
      </c>
      <c r="AU229" s="218" t="s">
        <v>76</v>
      </c>
      <c r="AV229" s="11" t="s">
        <v>148</v>
      </c>
      <c r="AW229" s="11" t="s">
        <v>32</v>
      </c>
      <c r="AX229" s="11" t="s">
        <v>83</v>
      </c>
      <c r="AY229" s="218" t="s">
        <v>149</v>
      </c>
    </row>
    <row r="230" spans="1:65" s="2" customFormat="1" ht="37.9" customHeight="1">
      <c r="A230" s="34"/>
      <c r="B230" s="35"/>
      <c r="C230" s="164" t="s">
        <v>272</v>
      </c>
      <c r="D230" s="164" t="s">
        <v>144</v>
      </c>
      <c r="E230" s="165" t="s">
        <v>477</v>
      </c>
      <c r="F230" s="166" t="s">
        <v>478</v>
      </c>
      <c r="G230" s="167" t="s">
        <v>147</v>
      </c>
      <c r="H230" s="168">
        <v>669.2</v>
      </c>
      <c r="I230" s="169"/>
      <c r="J230" s="170">
        <f>ROUND(I230*H230,2)</f>
        <v>0</v>
      </c>
      <c r="K230" s="166" t="s">
        <v>159</v>
      </c>
      <c r="L230" s="39"/>
      <c r="M230" s="171" t="s">
        <v>1</v>
      </c>
      <c r="N230" s="172" t="s">
        <v>41</v>
      </c>
      <c r="O230" s="71"/>
      <c r="P230" s="173">
        <f>O230*H230</f>
        <v>0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5" t="s">
        <v>148</v>
      </c>
      <c r="AT230" s="175" t="s">
        <v>144</v>
      </c>
      <c r="AU230" s="175" t="s">
        <v>76</v>
      </c>
      <c r="AY230" s="17" t="s">
        <v>149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83</v>
      </c>
      <c r="BK230" s="176">
        <f>ROUND(I230*H230,2)</f>
        <v>0</v>
      </c>
      <c r="BL230" s="17" t="s">
        <v>148</v>
      </c>
      <c r="BM230" s="175" t="s">
        <v>336</v>
      </c>
    </row>
    <row r="231" spans="1:65" s="2" customFormat="1" ht="19.5">
      <c r="A231" s="34"/>
      <c r="B231" s="35"/>
      <c r="C231" s="36"/>
      <c r="D231" s="177" t="s">
        <v>150</v>
      </c>
      <c r="E231" s="36"/>
      <c r="F231" s="178" t="s">
        <v>475</v>
      </c>
      <c r="G231" s="36"/>
      <c r="H231" s="36"/>
      <c r="I231" s="179"/>
      <c r="J231" s="36"/>
      <c r="K231" s="36"/>
      <c r="L231" s="39"/>
      <c r="M231" s="180"/>
      <c r="N231" s="181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150</v>
      </c>
      <c r="AU231" s="17" t="s">
        <v>76</v>
      </c>
    </row>
    <row r="232" spans="1:65" s="10" customFormat="1" ht="11.25">
      <c r="B232" s="197"/>
      <c r="C232" s="198"/>
      <c r="D232" s="177" t="s">
        <v>365</v>
      </c>
      <c r="E232" s="199" t="s">
        <v>1</v>
      </c>
      <c r="F232" s="200" t="s">
        <v>476</v>
      </c>
      <c r="G232" s="198"/>
      <c r="H232" s="201">
        <v>669.2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365</v>
      </c>
      <c r="AU232" s="207" t="s">
        <v>76</v>
      </c>
      <c r="AV232" s="10" t="s">
        <v>85</v>
      </c>
      <c r="AW232" s="10" t="s">
        <v>32</v>
      </c>
      <c r="AX232" s="10" t="s">
        <v>76</v>
      </c>
      <c r="AY232" s="207" t="s">
        <v>149</v>
      </c>
    </row>
    <row r="233" spans="1:65" s="11" customFormat="1" ht="11.25">
      <c r="B233" s="208"/>
      <c r="C233" s="209"/>
      <c r="D233" s="177" t="s">
        <v>365</v>
      </c>
      <c r="E233" s="210" t="s">
        <v>1</v>
      </c>
      <c r="F233" s="211" t="s">
        <v>367</v>
      </c>
      <c r="G233" s="209"/>
      <c r="H233" s="212">
        <v>669.2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365</v>
      </c>
      <c r="AU233" s="218" t="s">
        <v>76</v>
      </c>
      <c r="AV233" s="11" t="s">
        <v>148</v>
      </c>
      <c r="AW233" s="11" t="s">
        <v>32</v>
      </c>
      <c r="AX233" s="11" t="s">
        <v>83</v>
      </c>
      <c r="AY233" s="218" t="s">
        <v>149</v>
      </c>
    </row>
    <row r="234" spans="1:65" s="2" customFormat="1" ht="37.9" customHeight="1">
      <c r="A234" s="34"/>
      <c r="B234" s="35"/>
      <c r="C234" s="164" t="s">
        <v>213</v>
      </c>
      <c r="D234" s="164" t="s">
        <v>144</v>
      </c>
      <c r="E234" s="165" t="s">
        <v>479</v>
      </c>
      <c r="F234" s="166" t="s">
        <v>480</v>
      </c>
      <c r="G234" s="167" t="s">
        <v>147</v>
      </c>
      <c r="H234" s="168">
        <v>794</v>
      </c>
      <c r="I234" s="169"/>
      <c r="J234" s="170">
        <f>ROUND(I234*H234,2)</f>
        <v>0</v>
      </c>
      <c r="K234" s="166" t="s">
        <v>159</v>
      </c>
      <c r="L234" s="39"/>
      <c r="M234" s="171" t="s">
        <v>1</v>
      </c>
      <c r="N234" s="172" t="s">
        <v>41</v>
      </c>
      <c r="O234" s="71"/>
      <c r="P234" s="173">
        <f>O234*H234</f>
        <v>0</v>
      </c>
      <c r="Q234" s="173">
        <v>0</v>
      </c>
      <c r="R234" s="173">
        <f>Q234*H234</f>
        <v>0</v>
      </c>
      <c r="S234" s="173">
        <v>0</v>
      </c>
      <c r="T234" s="17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5" t="s">
        <v>148</v>
      </c>
      <c r="AT234" s="175" t="s">
        <v>144</v>
      </c>
      <c r="AU234" s="175" t="s">
        <v>76</v>
      </c>
      <c r="AY234" s="17" t="s">
        <v>149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7" t="s">
        <v>83</v>
      </c>
      <c r="BK234" s="176">
        <f>ROUND(I234*H234,2)</f>
        <v>0</v>
      </c>
      <c r="BL234" s="17" t="s">
        <v>148</v>
      </c>
      <c r="BM234" s="175" t="s">
        <v>481</v>
      </c>
    </row>
    <row r="235" spans="1:65" s="2" customFormat="1" ht="19.5">
      <c r="A235" s="34"/>
      <c r="B235" s="35"/>
      <c r="C235" s="36"/>
      <c r="D235" s="177" t="s">
        <v>150</v>
      </c>
      <c r="E235" s="36"/>
      <c r="F235" s="178" t="s">
        <v>475</v>
      </c>
      <c r="G235" s="36"/>
      <c r="H235" s="36"/>
      <c r="I235" s="179"/>
      <c r="J235" s="36"/>
      <c r="K235" s="36"/>
      <c r="L235" s="39"/>
      <c r="M235" s="180"/>
      <c r="N235" s="181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150</v>
      </c>
      <c r="AU235" s="17" t="s">
        <v>76</v>
      </c>
    </row>
    <row r="236" spans="1:65" s="10" customFormat="1" ht="11.25">
      <c r="B236" s="197"/>
      <c r="C236" s="198"/>
      <c r="D236" s="177" t="s">
        <v>365</v>
      </c>
      <c r="E236" s="199" t="s">
        <v>1</v>
      </c>
      <c r="F236" s="200" t="s">
        <v>482</v>
      </c>
      <c r="G236" s="198"/>
      <c r="H236" s="201">
        <v>794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365</v>
      </c>
      <c r="AU236" s="207" t="s">
        <v>76</v>
      </c>
      <c r="AV236" s="10" t="s">
        <v>85</v>
      </c>
      <c r="AW236" s="10" t="s">
        <v>32</v>
      </c>
      <c r="AX236" s="10" t="s">
        <v>76</v>
      </c>
      <c r="AY236" s="207" t="s">
        <v>149</v>
      </c>
    </row>
    <row r="237" spans="1:65" s="11" customFormat="1" ht="11.25">
      <c r="B237" s="208"/>
      <c r="C237" s="209"/>
      <c r="D237" s="177" t="s">
        <v>365</v>
      </c>
      <c r="E237" s="210" t="s">
        <v>1</v>
      </c>
      <c r="F237" s="211" t="s">
        <v>367</v>
      </c>
      <c r="G237" s="209"/>
      <c r="H237" s="212">
        <v>794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365</v>
      </c>
      <c r="AU237" s="218" t="s">
        <v>76</v>
      </c>
      <c r="AV237" s="11" t="s">
        <v>148</v>
      </c>
      <c r="AW237" s="11" t="s">
        <v>32</v>
      </c>
      <c r="AX237" s="11" t="s">
        <v>83</v>
      </c>
      <c r="AY237" s="218" t="s">
        <v>149</v>
      </c>
    </row>
    <row r="238" spans="1:65" s="2" customFormat="1" ht="37.9" customHeight="1">
      <c r="A238" s="34"/>
      <c r="B238" s="35"/>
      <c r="C238" s="164" t="s">
        <v>281</v>
      </c>
      <c r="D238" s="164" t="s">
        <v>144</v>
      </c>
      <c r="E238" s="165" t="s">
        <v>483</v>
      </c>
      <c r="F238" s="166" t="s">
        <v>484</v>
      </c>
      <c r="G238" s="167" t="s">
        <v>147</v>
      </c>
      <c r="H238" s="168">
        <v>794</v>
      </c>
      <c r="I238" s="169"/>
      <c r="J238" s="170">
        <f>ROUND(I238*H238,2)</f>
        <v>0</v>
      </c>
      <c r="K238" s="166" t="s">
        <v>159</v>
      </c>
      <c r="L238" s="39"/>
      <c r="M238" s="171" t="s">
        <v>1</v>
      </c>
      <c r="N238" s="172" t="s">
        <v>41</v>
      </c>
      <c r="O238" s="71"/>
      <c r="P238" s="173">
        <f>O238*H238</f>
        <v>0</v>
      </c>
      <c r="Q238" s="173">
        <v>0</v>
      </c>
      <c r="R238" s="173">
        <f>Q238*H238</f>
        <v>0</v>
      </c>
      <c r="S238" s="173">
        <v>0</v>
      </c>
      <c r="T238" s="17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5" t="s">
        <v>148</v>
      </c>
      <c r="AT238" s="175" t="s">
        <v>144</v>
      </c>
      <c r="AU238" s="175" t="s">
        <v>76</v>
      </c>
      <c r="AY238" s="17" t="s">
        <v>149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7" t="s">
        <v>83</v>
      </c>
      <c r="BK238" s="176">
        <f>ROUND(I238*H238,2)</f>
        <v>0</v>
      </c>
      <c r="BL238" s="17" t="s">
        <v>148</v>
      </c>
      <c r="BM238" s="175" t="s">
        <v>345</v>
      </c>
    </row>
    <row r="239" spans="1:65" s="2" customFormat="1" ht="19.5">
      <c r="A239" s="34"/>
      <c r="B239" s="35"/>
      <c r="C239" s="36"/>
      <c r="D239" s="177" t="s">
        <v>150</v>
      </c>
      <c r="E239" s="36"/>
      <c r="F239" s="178" t="s">
        <v>475</v>
      </c>
      <c r="G239" s="36"/>
      <c r="H239" s="36"/>
      <c r="I239" s="179"/>
      <c r="J239" s="36"/>
      <c r="K239" s="36"/>
      <c r="L239" s="39"/>
      <c r="M239" s="180"/>
      <c r="N239" s="181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150</v>
      </c>
      <c r="AU239" s="17" t="s">
        <v>76</v>
      </c>
    </row>
    <row r="240" spans="1:65" s="10" customFormat="1" ht="11.25">
      <c r="B240" s="197"/>
      <c r="C240" s="198"/>
      <c r="D240" s="177" t="s">
        <v>365</v>
      </c>
      <c r="E240" s="199" t="s">
        <v>1</v>
      </c>
      <c r="F240" s="200" t="s">
        <v>482</v>
      </c>
      <c r="G240" s="198"/>
      <c r="H240" s="201">
        <v>794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365</v>
      </c>
      <c r="AU240" s="207" t="s">
        <v>76</v>
      </c>
      <c r="AV240" s="10" t="s">
        <v>85</v>
      </c>
      <c r="AW240" s="10" t="s">
        <v>32</v>
      </c>
      <c r="AX240" s="10" t="s">
        <v>76</v>
      </c>
      <c r="AY240" s="207" t="s">
        <v>149</v>
      </c>
    </row>
    <row r="241" spans="1:65" s="11" customFormat="1" ht="11.25">
      <c r="B241" s="208"/>
      <c r="C241" s="209"/>
      <c r="D241" s="177" t="s">
        <v>365</v>
      </c>
      <c r="E241" s="210" t="s">
        <v>1</v>
      </c>
      <c r="F241" s="211" t="s">
        <v>367</v>
      </c>
      <c r="G241" s="209"/>
      <c r="H241" s="212">
        <v>794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365</v>
      </c>
      <c r="AU241" s="218" t="s">
        <v>76</v>
      </c>
      <c r="AV241" s="11" t="s">
        <v>148</v>
      </c>
      <c r="AW241" s="11" t="s">
        <v>32</v>
      </c>
      <c r="AX241" s="11" t="s">
        <v>83</v>
      </c>
      <c r="AY241" s="218" t="s">
        <v>149</v>
      </c>
    </row>
    <row r="242" spans="1:65" s="2" customFormat="1" ht="37.9" customHeight="1">
      <c r="A242" s="34"/>
      <c r="B242" s="35"/>
      <c r="C242" s="164" t="s">
        <v>217</v>
      </c>
      <c r="D242" s="164" t="s">
        <v>144</v>
      </c>
      <c r="E242" s="165" t="s">
        <v>485</v>
      </c>
      <c r="F242" s="166" t="s">
        <v>486</v>
      </c>
      <c r="G242" s="167" t="s">
        <v>147</v>
      </c>
      <c r="H242" s="168">
        <v>1199.5999999999999</v>
      </c>
      <c r="I242" s="169"/>
      <c r="J242" s="170">
        <f>ROUND(I242*H242,2)</f>
        <v>0</v>
      </c>
      <c r="K242" s="166" t="s">
        <v>159</v>
      </c>
      <c r="L242" s="39"/>
      <c r="M242" s="171" t="s">
        <v>1</v>
      </c>
      <c r="N242" s="172" t="s">
        <v>41</v>
      </c>
      <c r="O242" s="71"/>
      <c r="P242" s="173">
        <f>O242*H242</f>
        <v>0</v>
      </c>
      <c r="Q242" s="173">
        <v>0</v>
      </c>
      <c r="R242" s="173">
        <f>Q242*H242</f>
        <v>0</v>
      </c>
      <c r="S242" s="173">
        <v>0</v>
      </c>
      <c r="T242" s="17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5" t="s">
        <v>148</v>
      </c>
      <c r="AT242" s="175" t="s">
        <v>144</v>
      </c>
      <c r="AU242" s="175" t="s">
        <v>76</v>
      </c>
      <c r="AY242" s="17" t="s">
        <v>149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7" t="s">
        <v>83</v>
      </c>
      <c r="BK242" s="176">
        <f>ROUND(I242*H242,2)</f>
        <v>0</v>
      </c>
      <c r="BL242" s="17" t="s">
        <v>148</v>
      </c>
      <c r="BM242" s="175" t="s">
        <v>487</v>
      </c>
    </row>
    <row r="243" spans="1:65" s="2" customFormat="1" ht="19.5">
      <c r="A243" s="34"/>
      <c r="B243" s="35"/>
      <c r="C243" s="36"/>
      <c r="D243" s="177" t="s">
        <v>150</v>
      </c>
      <c r="E243" s="36"/>
      <c r="F243" s="178" t="s">
        <v>475</v>
      </c>
      <c r="G243" s="36"/>
      <c r="H243" s="36"/>
      <c r="I243" s="179"/>
      <c r="J243" s="36"/>
      <c r="K243" s="36"/>
      <c r="L243" s="39"/>
      <c r="M243" s="180"/>
      <c r="N243" s="181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150</v>
      </c>
      <c r="AU243" s="17" t="s">
        <v>76</v>
      </c>
    </row>
    <row r="244" spans="1:65" s="10" customFormat="1" ht="11.25">
      <c r="B244" s="197"/>
      <c r="C244" s="198"/>
      <c r="D244" s="177" t="s">
        <v>365</v>
      </c>
      <c r="E244" s="199" t="s">
        <v>1</v>
      </c>
      <c r="F244" s="200" t="s">
        <v>488</v>
      </c>
      <c r="G244" s="198"/>
      <c r="H244" s="201">
        <v>1199.5999999999999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365</v>
      </c>
      <c r="AU244" s="207" t="s">
        <v>76</v>
      </c>
      <c r="AV244" s="10" t="s">
        <v>85</v>
      </c>
      <c r="AW244" s="10" t="s">
        <v>32</v>
      </c>
      <c r="AX244" s="10" t="s">
        <v>76</v>
      </c>
      <c r="AY244" s="207" t="s">
        <v>149</v>
      </c>
    </row>
    <row r="245" spans="1:65" s="11" customFormat="1" ht="11.25">
      <c r="B245" s="208"/>
      <c r="C245" s="209"/>
      <c r="D245" s="177" t="s">
        <v>365</v>
      </c>
      <c r="E245" s="210" t="s">
        <v>1</v>
      </c>
      <c r="F245" s="211" t="s">
        <v>367</v>
      </c>
      <c r="G245" s="209"/>
      <c r="H245" s="212">
        <v>1199.5999999999999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365</v>
      </c>
      <c r="AU245" s="218" t="s">
        <v>76</v>
      </c>
      <c r="AV245" s="11" t="s">
        <v>148</v>
      </c>
      <c r="AW245" s="11" t="s">
        <v>32</v>
      </c>
      <c r="AX245" s="11" t="s">
        <v>83</v>
      </c>
      <c r="AY245" s="218" t="s">
        <v>149</v>
      </c>
    </row>
    <row r="246" spans="1:65" s="2" customFormat="1" ht="37.9" customHeight="1">
      <c r="A246" s="34"/>
      <c r="B246" s="35"/>
      <c r="C246" s="164" t="s">
        <v>290</v>
      </c>
      <c r="D246" s="164" t="s">
        <v>144</v>
      </c>
      <c r="E246" s="165" t="s">
        <v>483</v>
      </c>
      <c r="F246" s="166" t="s">
        <v>484</v>
      </c>
      <c r="G246" s="167" t="s">
        <v>147</v>
      </c>
      <c r="H246" s="168">
        <v>1199.5999999999999</v>
      </c>
      <c r="I246" s="169"/>
      <c r="J246" s="170">
        <f>ROUND(I246*H246,2)</f>
        <v>0</v>
      </c>
      <c r="K246" s="166" t="s">
        <v>159</v>
      </c>
      <c r="L246" s="39"/>
      <c r="M246" s="171" t="s">
        <v>1</v>
      </c>
      <c r="N246" s="172" t="s">
        <v>41</v>
      </c>
      <c r="O246" s="71"/>
      <c r="P246" s="173">
        <f>O246*H246</f>
        <v>0</v>
      </c>
      <c r="Q246" s="173">
        <v>0</v>
      </c>
      <c r="R246" s="173">
        <f>Q246*H246</f>
        <v>0</v>
      </c>
      <c r="S246" s="173">
        <v>0</v>
      </c>
      <c r="T246" s="17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5" t="s">
        <v>148</v>
      </c>
      <c r="AT246" s="175" t="s">
        <v>144</v>
      </c>
      <c r="AU246" s="175" t="s">
        <v>76</v>
      </c>
      <c r="AY246" s="17" t="s">
        <v>149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7" t="s">
        <v>83</v>
      </c>
      <c r="BK246" s="176">
        <f>ROUND(I246*H246,2)</f>
        <v>0</v>
      </c>
      <c r="BL246" s="17" t="s">
        <v>148</v>
      </c>
      <c r="BM246" s="175" t="s">
        <v>489</v>
      </c>
    </row>
    <row r="247" spans="1:65" s="2" customFormat="1" ht="19.5">
      <c r="A247" s="34"/>
      <c r="B247" s="35"/>
      <c r="C247" s="36"/>
      <c r="D247" s="177" t="s">
        <v>150</v>
      </c>
      <c r="E247" s="36"/>
      <c r="F247" s="178" t="s">
        <v>475</v>
      </c>
      <c r="G247" s="36"/>
      <c r="H247" s="36"/>
      <c r="I247" s="179"/>
      <c r="J247" s="36"/>
      <c r="K247" s="36"/>
      <c r="L247" s="39"/>
      <c r="M247" s="180"/>
      <c r="N247" s="181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150</v>
      </c>
      <c r="AU247" s="17" t="s">
        <v>76</v>
      </c>
    </row>
    <row r="248" spans="1:65" s="10" customFormat="1" ht="11.25">
      <c r="B248" s="197"/>
      <c r="C248" s="198"/>
      <c r="D248" s="177" t="s">
        <v>365</v>
      </c>
      <c r="E248" s="199" t="s">
        <v>1</v>
      </c>
      <c r="F248" s="200" t="s">
        <v>488</v>
      </c>
      <c r="G248" s="198"/>
      <c r="H248" s="201">
        <v>1199.5999999999999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365</v>
      </c>
      <c r="AU248" s="207" t="s">
        <v>76</v>
      </c>
      <c r="AV248" s="10" t="s">
        <v>85</v>
      </c>
      <c r="AW248" s="10" t="s">
        <v>32</v>
      </c>
      <c r="AX248" s="10" t="s">
        <v>76</v>
      </c>
      <c r="AY248" s="207" t="s">
        <v>149</v>
      </c>
    </row>
    <row r="249" spans="1:65" s="11" customFormat="1" ht="11.25">
      <c r="B249" s="208"/>
      <c r="C249" s="209"/>
      <c r="D249" s="177" t="s">
        <v>365</v>
      </c>
      <c r="E249" s="210" t="s">
        <v>1</v>
      </c>
      <c r="F249" s="211" t="s">
        <v>367</v>
      </c>
      <c r="G249" s="209"/>
      <c r="H249" s="212">
        <v>1199.5999999999999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365</v>
      </c>
      <c r="AU249" s="218" t="s">
        <v>76</v>
      </c>
      <c r="AV249" s="11" t="s">
        <v>148</v>
      </c>
      <c r="AW249" s="11" t="s">
        <v>32</v>
      </c>
      <c r="AX249" s="11" t="s">
        <v>83</v>
      </c>
      <c r="AY249" s="218" t="s">
        <v>149</v>
      </c>
    </row>
    <row r="250" spans="1:65" s="2" customFormat="1" ht="24.2" customHeight="1">
      <c r="A250" s="34"/>
      <c r="B250" s="35"/>
      <c r="C250" s="164" t="s">
        <v>221</v>
      </c>
      <c r="D250" s="164" t="s">
        <v>144</v>
      </c>
      <c r="E250" s="165" t="s">
        <v>490</v>
      </c>
      <c r="F250" s="166" t="s">
        <v>491</v>
      </c>
      <c r="G250" s="167" t="s">
        <v>147</v>
      </c>
      <c r="H250" s="168">
        <v>252.19</v>
      </c>
      <c r="I250" s="169"/>
      <c r="J250" s="170">
        <f>ROUND(I250*H250,2)</f>
        <v>0</v>
      </c>
      <c r="K250" s="166" t="s">
        <v>159</v>
      </c>
      <c r="L250" s="39"/>
      <c r="M250" s="171" t="s">
        <v>1</v>
      </c>
      <c r="N250" s="172" t="s">
        <v>41</v>
      </c>
      <c r="O250" s="71"/>
      <c r="P250" s="173">
        <f>O250*H250</f>
        <v>0</v>
      </c>
      <c r="Q250" s="173">
        <v>0</v>
      </c>
      <c r="R250" s="173">
        <f>Q250*H250</f>
        <v>0</v>
      </c>
      <c r="S250" s="173">
        <v>0</v>
      </c>
      <c r="T250" s="17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5" t="s">
        <v>148</v>
      </c>
      <c r="AT250" s="175" t="s">
        <v>144</v>
      </c>
      <c r="AU250" s="175" t="s">
        <v>76</v>
      </c>
      <c r="AY250" s="17" t="s">
        <v>149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7" t="s">
        <v>83</v>
      </c>
      <c r="BK250" s="176">
        <f>ROUND(I250*H250,2)</f>
        <v>0</v>
      </c>
      <c r="BL250" s="17" t="s">
        <v>148</v>
      </c>
      <c r="BM250" s="175" t="s">
        <v>492</v>
      </c>
    </row>
    <row r="251" spans="1:65" s="2" customFormat="1" ht="19.5">
      <c r="A251" s="34"/>
      <c r="B251" s="35"/>
      <c r="C251" s="36"/>
      <c r="D251" s="177" t="s">
        <v>150</v>
      </c>
      <c r="E251" s="36"/>
      <c r="F251" s="178" t="s">
        <v>386</v>
      </c>
      <c r="G251" s="36"/>
      <c r="H251" s="36"/>
      <c r="I251" s="179"/>
      <c r="J251" s="36"/>
      <c r="K251" s="36"/>
      <c r="L251" s="39"/>
      <c r="M251" s="180"/>
      <c r="N251" s="181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150</v>
      </c>
      <c r="AU251" s="17" t="s">
        <v>76</v>
      </c>
    </row>
    <row r="252" spans="1:65" s="10" customFormat="1" ht="11.25">
      <c r="B252" s="197"/>
      <c r="C252" s="198"/>
      <c r="D252" s="177" t="s">
        <v>365</v>
      </c>
      <c r="E252" s="199" t="s">
        <v>1</v>
      </c>
      <c r="F252" s="200" t="s">
        <v>493</v>
      </c>
      <c r="G252" s="198"/>
      <c r="H252" s="201">
        <v>252.19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365</v>
      </c>
      <c r="AU252" s="207" t="s">
        <v>76</v>
      </c>
      <c r="AV252" s="10" t="s">
        <v>85</v>
      </c>
      <c r="AW252" s="10" t="s">
        <v>32</v>
      </c>
      <c r="AX252" s="10" t="s">
        <v>76</v>
      </c>
      <c r="AY252" s="207" t="s">
        <v>149</v>
      </c>
    </row>
    <row r="253" spans="1:65" s="11" customFormat="1" ht="11.25">
      <c r="B253" s="208"/>
      <c r="C253" s="209"/>
      <c r="D253" s="177" t="s">
        <v>365</v>
      </c>
      <c r="E253" s="210" t="s">
        <v>1</v>
      </c>
      <c r="F253" s="211" t="s">
        <v>367</v>
      </c>
      <c r="G253" s="209"/>
      <c r="H253" s="212">
        <v>252.19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365</v>
      </c>
      <c r="AU253" s="218" t="s">
        <v>76</v>
      </c>
      <c r="AV253" s="11" t="s">
        <v>148</v>
      </c>
      <c r="AW253" s="11" t="s">
        <v>32</v>
      </c>
      <c r="AX253" s="11" t="s">
        <v>83</v>
      </c>
      <c r="AY253" s="218" t="s">
        <v>149</v>
      </c>
    </row>
    <row r="254" spans="1:65" s="2" customFormat="1" ht="24.2" customHeight="1">
      <c r="A254" s="34"/>
      <c r="B254" s="35"/>
      <c r="C254" s="164" t="s">
        <v>300</v>
      </c>
      <c r="D254" s="164" t="s">
        <v>144</v>
      </c>
      <c r="E254" s="165" t="s">
        <v>494</v>
      </c>
      <c r="F254" s="166" t="s">
        <v>495</v>
      </c>
      <c r="G254" s="167" t="s">
        <v>147</v>
      </c>
      <c r="H254" s="168">
        <v>252.19</v>
      </c>
      <c r="I254" s="169"/>
      <c r="J254" s="170">
        <f>ROUND(I254*H254,2)</f>
        <v>0</v>
      </c>
      <c r="K254" s="166" t="s">
        <v>159</v>
      </c>
      <c r="L254" s="39"/>
      <c r="M254" s="171" t="s">
        <v>1</v>
      </c>
      <c r="N254" s="172" t="s">
        <v>41</v>
      </c>
      <c r="O254" s="71"/>
      <c r="P254" s="173">
        <f>O254*H254</f>
        <v>0</v>
      </c>
      <c r="Q254" s="173">
        <v>0</v>
      </c>
      <c r="R254" s="173">
        <f>Q254*H254</f>
        <v>0</v>
      </c>
      <c r="S254" s="173">
        <v>0</v>
      </c>
      <c r="T254" s="17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5" t="s">
        <v>148</v>
      </c>
      <c r="AT254" s="175" t="s">
        <v>144</v>
      </c>
      <c r="AU254" s="175" t="s">
        <v>76</v>
      </c>
      <c r="AY254" s="17" t="s">
        <v>149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7" t="s">
        <v>83</v>
      </c>
      <c r="BK254" s="176">
        <f>ROUND(I254*H254,2)</f>
        <v>0</v>
      </c>
      <c r="BL254" s="17" t="s">
        <v>148</v>
      </c>
      <c r="BM254" s="175" t="s">
        <v>350</v>
      </c>
    </row>
    <row r="255" spans="1:65" s="2" customFormat="1" ht="19.5">
      <c r="A255" s="34"/>
      <c r="B255" s="35"/>
      <c r="C255" s="36"/>
      <c r="D255" s="177" t="s">
        <v>150</v>
      </c>
      <c r="E255" s="36"/>
      <c r="F255" s="178" t="s">
        <v>386</v>
      </c>
      <c r="G255" s="36"/>
      <c r="H255" s="36"/>
      <c r="I255" s="179"/>
      <c r="J255" s="36"/>
      <c r="K255" s="36"/>
      <c r="L255" s="39"/>
      <c r="M255" s="180"/>
      <c r="N255" s="181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150</v>
      </c>
      <c r="AU255" s="17" t="s">
        <v>76</v>
      </c>
    </row>
    <row r="256" spans="1:65" s="10" customFormat="1" ht="11.25">
      <c r="B256" s="197"/>
      <c r="C256" s="198"/>
      <c r="D256" s="177" t="s">
        <v>365</v>
      </c>
      <c r="E256" s="199" t="s">
        <v>1</v>
      </c>
      <c r="F256" s="200" t="s">
        <v>493</v>
      </c>
      <c r="G256" s="198"/>
      <c r="H256" s="201">
        <v>252.19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365</v>
      </c>
      <c r="AU256" s="207" t="s">
        <v>76</v>
      </c>
      <c r="AV256" s="10" t="s">
        <v>85</v>
      </c>
      <c r="AW256" s="10" t="s">
        <v>32</v>
      </c>
      <c r="AX256" s="10" t="s">
        <v>76</v>
      </c>
      <c r="AY256" s="207" t="s">
        <v>149</v>
      </c>
    </row>
    <row r="257" spans="1:65" s="11" customFormat="1" ht="11.25">
      <c r="B257" s="208"/>
      <c r="C257" s="209"/>
      <c r="D257" s="177" t="s">
        <v>365</v>
      </c>
      <c r="E257" s="210" t="s">
        <v>1</v>
      </c>
      <c r="F257" s="211" t="s">
        <v>367</v>
      </c>
      <c r="G257" s="209"/>
      <c r="H257" s="212">
        <v>252.19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365</v>
      </c>
      <c r="AU257" s="218" t="s">
        <v>76</v>
      </c>
      <c r="AV257" s="11" t="s">
        <v>148</v>
      </c>
      <c r="AW257" s="11" t="s">
        <v>32</v>
      </c>
      <c r="AX257" s="11" t="s">
        <v>83</v>
      </c>
      <c r="AY257" s="218" t="s">
        <v>149</v>
      </c>
    </row>
    <row r="258" spans="1:65" s="2" customFormat="1" ht="37.9" customHeight="1">
      <c r="A258" s="34"/>
      <c r="B258" s="35"/>
      <c r="C258" s="164" t="s">
        <v>225</v>
      </c>
      <c r="D258" s="164" t="s">
        <v>144</v>
      </c>
      <c r="E258" s="165" t="s">
        <v>496</v>
      </c>
      <c r="F258" s="166" t="s">
        <v>497</v>
      </c>
      <c r="G258" s="167" t="s">
        <v>158</v>
      </c>
      <c r="H258" s="168">
        <v>2</v>
      </c>
      <c r="I258" s="169"/>
      <c r="J258" s="170">
        <f>ROUND(I258*H258,2)</f>
        <v>0</v>
      </c>
      <c r="K258" s="166" t="s">
        <v>159</v>
      </c>
      <c r="L258" s="39"/>
      <c r="M258" s="171" t="s">
        <v>1</v>
      </c>
      <c r="N258" s="172" t="s">
        <v>41</v>
      </c>
      <c r="O258" s="71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5" t="s">
        <v>148</v>
      </c>
      <c r="AT258" s="175" t="s">
        <v>144</v>
      </c>
      <c r="AU258" s="175" t="s">
        <v>76</v>
      </c>
      <c r="AY258" s="17" t="s">
        <v>149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7" t="s">
        <v>83</v>
      </c>
      <c r="BK258" s="176">
        <f>ROUND(I258*H258,2)</f>
        <v>0</v>
      </c>
      <c r="BL258" s="17" t="s">
        <v>148</v>
      </c>
      <c r="BM258" s="175" t="s">
        <v>353</v>
      </c>
    </row>
    <row r="259" spans="1:65" s="2" customFormat="1" ht="19.5">
      <c r="A259" s="34"/>
      <c r="B259" s="35"/>
      <c r="C259" s="36"/>
      <c r="D259" s="177" t="s">
        <v>150</v>
      </c>
      <c r="E259" s="36"/>
      <c r="F259" s="178" t="s">
        <v>498</v>
      </c>
      <c r="G259" s="36"/>
      <c r="H259" s="36"/>
      <c r="I259" s="179"/>
      <c r="J259" s="36"/>
      <c r="K259" s="36"/>
      <c r="L259" s="39"/>
      <c r="M259" s="180"/>
      <c r="N259" s="181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150</v>
      </c>
      <c r="AU259" s="17" t="s">
        <v>76</v>
      </c>
    </row>
    <row r="260" spans="1:65" s="10" customFormat="1" ht="11.25">
      <c r="B260" s="197"/>
      <c r="C260" s="198"/>
      <c r="D260" s="177" t="s">
        <v>365</v>
      </c>
      <c r="E260" s="199" t="s">
        <v>1</v>
      </c>
      <c r="F260" s="200" t="s">
        <v>85</v>
      </c>
      <c r="G260" s="198"/>
      <c r="H260" s="201">
        <v>2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365</v>
      </c>
      <c r="AU260" s="207" t="s">
        <v>76</v>
      </c>
      <c r="AV260" s="10" t="s">
        <v>85</v>
      </c>
      <c r="AW260" s="10" t="s">
        <v>32</v>
      </c>
      <c r="AX260" s="10" t="s">
        <v>83</v>
      </c>
      <c r="AY260" s="207" t="s">
        <v>149</v>
      </c>
    </row>
    <row r="261" spans="1:65" s="2" customFormat="1" ht="24.2" customHeight="1">
      <c r="A261" s="34"/>
      <c r="B261" s="35"/>
      <c r="C261" s="164" t="s">
        <v>309</v>
      </c>
      <c r="D261" s="164" t="s">
        <v>144</v>
      </c>
      <c r="E261" s="165" t="s">
        <v>499</v>
      </c>
      <c r="F261" s="166" t="s">
        <v>500</v>
      </c>
      <c r="G261" s="167" t="s">
        <v>147</v>
      </c>
      <c r="H261" s="168">
        <v>252.19</v>
      </c>
      <c r="I261" s="169"/>
      <c r="J261" s="170">
        <f>ROUND(I261*H261,2)</f>
        <v>0</v>
      </c>
      <c r="K261" s="166" t="s">
        <v>159</v>
      </c>
      <c r="L261" s="39"/>
      <c r="M261" s="171" t="s">
        <v>1</v>
      </c>
      <c r="N261" s="172" t="s">
        <v>41</v>
      </c>
      <c r="O261" s="71"/>
      <c r="P261" s="173">
        <f>O261*H261</f>
        <v>0</v>
      </c>
      <c r="Q261" s="173">
        <v>0</v>
      </c>
      <c r="R261" s="173">
        <f>Q261*H261</f>
        <v>0</v>
      </c>
      <c r="S261" s="173">
        <v>0</v>
      </c>
      <c r="T261" s="17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5" t="s">
        <v>148</v>
      </c>
      <c r="AT261" s="175" t="s">
        <v>144</v>
      </c>
      <c r="AU261" s="175" t="s">
        <v>76</v>
      </c>
      <c r="AY261" s="17" t="s">
        <v>149</v>
      </c>
      <c r="BE261" s="176">
        <f>IF(N261="základní",J261,0)</f>
        <v>0</v>
      </c>
      <c r="BF261" s="176">
        <f>IF(N261="snížená",J261,0)</f>
        <v>0</v>
      </c>
      <c r="BG261" s="176">
        <f>IF(N261="zákl. přenesená",J261,0)</f>
        <v>0</v>
      </c>
      <c r="BH261" s="176">
        <f>IF(N261="sníž. přenesená",J261,0)</f>
        <v>0</v>
      </c>
      <c r="BI261" s="176">
        <f>IF(N261="nulová",J261,0)</f>
        <v>0</v>
      </c>
      <c r="BJ261" s="17" t="s">
        <v>83</v>
      </c>
      <c r="BK261" s="176">
        <f>ROUND(I261*H261,2)</f>
        <v>0</v>
      </c>
      <c r="BL261" s="17" t="s">
        <v>148</v>
      </c>
      <c r="BM261" s="175" t="s">
        <v>360</v>
      </c>
    </row>
    <row r="262" spans="1:65" s="2" customFormat="1" ht="37.9" customHeight="1">
      <c r="A262" s="34"/>
      <c r="B262" s="35"/>
      <c r="C262" s="164" t="s">
        <v>230</v>
      </c>
      <c r="D262" s="164" t="s">
        <v>144</v>
      </c>
      <c r="E262" s="165" t="s">
        <v>501</v>
      </c>
      <c r="F262" s="166" t="s">
        <v>502</v>
      </c>
      <c r="G262" s="167" t="s">
        <v>158</v>
      </c>
      <c r="H262" s="168">
        <v>5</v>
      </c>
      <c r="I262" s="169"/>
      <c r="J262" s="170">
        <f>ROUND(I262*H262,2)</f>
        <v>0</v>
      </c>
      <c r="K262" s="166" t="s">
        <v>159</v>
      </c>
      <c r="L262" s="39"/>
      <c r="M262" s="171" t="s">
        <v>1</v>
      </c>
      <c r="N262" s="172" t="s">
        <v>41</v>
      </c>
      <c r="O262" s="71"/>
      <c r="P262" s="173">
        <f>O262*H262</f>
        <v>0</v>
      </c>
      <c r="Q262" s="173">
        <v>0</v>
      </c>
      <c r="R262" s="173">
        <f>Q262*H262</f>
        <v>0</v>
      </c>
      <c r="S262" s="173">
        <v>0</v>
      </c>
      <c r="T262" s="17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5" t="s">
        <v>148</v>
      </c>
      <c r="AT262" s="175" t="s">
        <v>144</v>
      </c>
      <c r="AU262" s="175" t="s">
        <v>76</v>
      </c>
      <c r="AY262" s="17" t="s">
        <v>149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7" t="s">
        <v>83</v>
      </c>
      <c r="BK262" s="176">
        <f>ROUND(I262*H262,2)</f>
        <v>0</v>
      </c>
      <c r="BL262" s="17" t="s">
        <v>148</v>
      </c>
      <c r="BM262" s="175" t="s">
        <v>503</v>
      </c>
    </row>
    <row r="263" spans="1:65" s="2" customFormat="1" ht="19.5">
      <c r="A263" s="34"/>
      <c r="B263" s="35"/>
      <c r="C263" s="36"/>
      <c r="D263" s="177" t="s">
        <v>150</v>
      </c>
      <c r="E263" s="36"/>
      <c r="F263" s="178" t="s">
        <v>504</v>
      </c>
      <c r="G263" s="36"/>
      <c r="H263" s="36"/>
      <c r="I263" s="179"/>
      <c r="J263" s="36"/>
      <c r="K263" s="36"/>
      <c r="L263" s="39"/>
      <c r="M263" s="180"/>
      <c r="N263" s="181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150</v>
      </c>
      <c r="AU263" s="17" t="s">
        <v>76</v>
      </c>
    </row>
    <row r="264" spans="1:65" s="2" customFormat="1" ht="21.75" customHeight="1">
      <c r="A264" s="34"/>
      <c r="B264" s="35"/>
      <c r="C264" s="164" t="s">
        <v>319</v>
      </c>
      <c r="D264" s="164" t="s">
        <v>144</v>
      </c>
      <c r="E264" s="165" t="s">
        <v>505</v>
      </c>
      <c r="F264" s="166" t="s">
        <v>506</v>
      </c>
      <c r="G264" s="167" t="s">
        <v>158</v>
      </c>
      <c r="H264" s="168">
        <v>50</v>
      </c>
      <c r="I264" s="169"/>
      <c r="J264" s="170">
        <f>ROUND(I264*H264,2)</f>
        <v>0</v>
      </c>
      <c r="K264" s="166" t="s">
        <v>159</v>
      </c>
      <c r="L264" s="39"/>
      <c r="M264" s="171" t="s">
        <v>1</v>
      </c>
      <c r="N264" s="172" t="s">
        <v>41</v>
      </c>
      <c r="O264" s="71"/>
      <c r="P264" s="173">
        <f>O264*H264</f>
        <v>0</v>
      </c>
      <c r="Q264" s="173">
        <v>0</v>
      </c>
      <c r="R264" s="173">
        <f>Q264*H264</f>
        <v>0</v>
      </c>
      <c r="S264" s="173">
        <v>0</v>
      </c>
      <c r="T264" s="17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5" t="s">
        <v>148</v>
      </c>
      <c r="AT264" s="175" t="s">
        <v>144</v>
      </c>
      <c r="AU264" s="175" t="s">
        <v>76</v>
      </c>
      <c r="AY264" s="17" t="s">
        <v>149</v>
      </c>
      <c r="BE264" s="176">
        <f>IF(N264="základní",J264,0)</f>
        <v>0</v>
      </c>
      <c r="BF264" s="176">
        <f>IF(N264="snížená",J264,0)</f>
        <v>0</v>
      </c>
      <c r="BG264" s="176">
        <f>IF(N264="zákl. přenesená",J264,0)</f>
        <v>0</v>
      </c>
      <c r="BH264" s="176">
        <f>IF(N264="sníž. přenesená",J264,0)</f>
        <v>0</v>
      </c>
      <c r="BI264" s="176">
        <f>IF(N264="nulová",J264,0)</f>
        <v>0</v>
      </c>
      <c r="BJ264" s="17" t="s">
        <v>83</v>
      </c>
      <c r="BK264" s="176">
        <f>ROUND(I264*H264,2)</f>
        <v>0</v>
      </c>
      <c r="BL264" s="17" t="s">
        <v>148</v>
      </c>
      <c r="BM264" s="175" t="s">
        <v>507</v>
      </c>
    </row>
    <row r="265" spans="1:65" s="2" customFormat="1" ht="19.5">
      <c r="A265" s="34"/>
      <c r="B265" s="35"/>
      <c r="C265" s="36"/>
      <c r="D265" s="177" t="s">
        <v>150</v>
      </c>
      <c r="E265" s="36"/>
      <c r="F265" s="178" t="s">
        <v>508</v>
      </c>
      <c r="G265" s="36"/>
      <c r="H265" s="36"/>
      <c r="I265" s="179"/>
      <c r="J265" s="36"/>
      <c r="K265" s="36"/>
      <c r="L265" s="39"/>
      <c r="M265" s="180"/>
      <c r="N265" s="181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150</v>
      </c>
      <c r="AU265" s="17" t="s">
        <v>76</v>
      </c>
    </row>
    <row r="266" spans="1:65" s="10" customFormat="1" ht="11.25">
      <c r="B266" s="197"/>
      <c r="C266" s="198"/>
      <c r="D266" s="177" t="s">
        <v>365</v>
      </c>
      <c r="E266" s="199" t="s">
        <v>1</v>
      </c>
      <c r="F266" s="200" t="s">
        <v>509</v>
      </c>
      <c r="G266" s="198"/>
      <c r="H266" s="201">
        <v>50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365</v>
      </c>
      <c r="AU266" s="207" t="s">
        <v>76</v>
      </c>
      <c r="AV266" s="10" t="s">
        <v>85</v>
      </c>
      <c r="AW266" s="10" t="s">
        <v>32</v>
      </c>
      <c r="AX266" s="10" t="s">
        <v>76</v>
      </c>
      <c r="AY266" s="207" t="s">
        <v>149</v>
      </c>
    </row>
    <row r="267" spans="1:65" s="11" customFormat="1" ht="11.25">
      <c r="B267" s="208"/>
      <c r="C267" s="209"/>
      <c r="D267" s="177" t="s">
        <v>365</v>
      </c>
      <c r="E267" s="210" t="s">
        <v>1</v>
      </c>
      <c r="F267" s="211" t="s">
        <v>367</v>
      </c>
      <c r="G267" s="209"/>
      <c r="H267" s="212">
        <v>50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365</v>
      </c>
      <c r="AU267" s="218" t="s">
        <v>76</v>
      </c>
      <c r="AV267" s="11" t="s">
        <v>148</v>
      </c>
      <c r="AW267" s="11" t="s">
        <v>32</v>
      </c>
      <c r="AX267" s="11" t="s">
        <v>83</v>
      </c>
      <c r="AY267" s="218" t="s">
        <v>149</v>
      </c>
    </row>
    <row r="268" spans="1:65" s="2" customFormat="1" ht="24.2" customHeight="1">
      <c r="A268" s="34"/>
      <c r="B268" s="35"/>
      <c r="C268" s="164" t="s">
        <v>234</v>
      </c>
      <c r="D268" s="164" t="s">
        <v>144</v>
      </c>
      <c r="E268" s="165" t="s">
        <v>510</v>
      </c>
      <c r="F268" s="166" t="s">
        <v>511</v>
      </c>
      <c r="G268" s="167" t="s">
        <v>158</v>
      </c>
      <c r="H268" s="168">
        <v>25</v>
      </c>
      <c r="I268" s="169"/>
      <c r="J268" s="170">
        <f>ROUND(I268*H268,2)</f>
        <v>0</v>
      </c>
      <c r="K268" s="166" t="s">
        <v>159</v>
      </c>
      <c r="L268" s="39"/>
      <c r="M268" s="171" t="s">
        <v>1</v>
      </c>
      <c r="N268" s="172" t="s">
        <v>41</v>
      </c>
      <c r="O268" s="71"/>
      <c r="P268" s="173">
        <f>O268*H268</f>
        <v>0</v>
      </c>
      <c r="Q268" s="173">
        <v>0</v>
      </c>
      <c r="R268" s="173">
        <f>Q268*H268</f>
        <v>0</v>
      </c>
      <c r="S268" s="173">
        <v>0</v>
      </c>
      <c r="T268" s="17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5" t="s">
        <v>148</v>
      </c>
      <c r="AT268" s="175" t="s">
        <v>144</v>
      </c>
      <c r="AU268" s="175" t="s">
        <v>76</v>
      </c>
      <c r="AY268" s="17" t="s">
        <v>149</v>
      </c>
      <c r="BE268" s="176">
        <f>IF(N268="základní",J268,0)</f>
        <v>0</v>
      </c>
      <c r="BF268" s="176">
        <f>IF(N268="snížená",J268,0)</f>
        <v>0</v>
      </c>
      <c r="BG268" s="176">
        <f>IF(N268="zákl. přenesená",J268,0)</f>
        <v>0</v>
      </c>
      <c r="BH268" s="176">
        <f>IF(N268="sníž. přenesená",J268,0)</f>
        <v>0</v>
      </c>
      <c r="BI268" s="176">
        <f>IF(N268="nulová",J268,0)</f>
        <v>0</v>
      </c>
      <c r="BJ268" s="17" t="s">
        <v>83</v>
      </c>
      <c r="BK268" s="176">
        <f>ROUND(I268*H268,2)</f>
        <v>0</v>
      </c>
      <c r="BL268" s="17" t="s">
        <v>148</v>
      </c>
      <c r="BM268" s="175" t="s">
        <v>512</v>
      </c>
    </row>
    <row r="269" spans="1:65" s="10" customFormat="1" ht="11.25">
      <c r="B269" s="197"/>
      <c r="C269" s="198"/>
      <c r="D269" s="177" t="s">
        <v>365</v>
      </c>
      <c r="E269" s="199" t="s">
        <v>1</v>
      </c>
      <c r="F269" s="200" t="s">
        <v>513</v>
      </c>
      <c r="G269" s="198"/>
      <c r="H269" s="201">
        <v>25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365</v>
      </c>
      <c r="AU269" s="207" t="s">
        <v>76</v>
      </c>
      <c r="AV269" s="10" t="s">
        <v>85</v>
      </c>
      <c r="AW269" s="10" t="s">
        <v>32</v>
      </c>
      <c r="AX269" s="10" t="s">
        <v>76</v>
      </c>
      <c r="AY269" s="207" t="s">
        <v>149</v>
      </c>
    </row>
    <row r="270" spans="1:65" s="11" customFormat="1" ht="11.25">
      <c r="B270" s="208"/>
      <c r="C270" s="209"/>
      <c r="D270" s="177" t="s">
        <v>365</v>
      </c>
      <c r="E270" s="210" t="s">
        <v>1</v>
      </c>
      <c r="F270" s="211" t="s">
        <v>367</v>
      </c>
      <c r="G270" s="209"/>
      <c r="H270" s="212">
        <v>25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365</v>
      </c>
      <c r="AU270" s="218" t="s">
        <v>76</v>
      </c>
      <c r="AV270" s="11" t="s">
        <v>148</v>
      </c>
      <c r="AW270" s="11" t="s">
        <v>32</v>
      </c>
      <c r="AX270" s="11" t="s">
        <v>83</v>
      </c>
      <c r="AY270" s="218" t="s">
        <v>149</v>
      </c>
    </row>
    <row r="271" spans="1:65" s="2" customFormat="1" ht="16.5" customHeight="1">
      <c r="A271" s="34"/>
      <c r="B271" s="35"/>
      <c r="C271" s="164" t="s">
        <v>329</v>
      </c>
      <c r="D271" s="164" t="s">
        <v>144</v>
      </c>
      <c r="E271" s="165" t="s">
        <v>514</v>
      </c>
      <c r="F271" s="166" t="s">
        <v>515</v>
      </c>
      <c r="G271" s="167" t="s">
        <v>322</v>
      </c>
      <c r="H271" s="168">
        <v>10</v>
      </c>
      <c r="I271" s="169"/>
      <c r="J271" s="170">
        <f>ROUND(I271*H271,2)</f>
        <v>0</v>
      </c>
      <c r="K271" s="166" t="s">
        <v>159</v>
      </c>
      <c r="L271" s="39"/>
      <c r="M271" s="171" t="s">
        <v>1</v>
      </c>
      <c r="N271" s="172" t="s">
        <v>41</v>
      </c>
      <c r="O271" s="71"/>
      <c r="P271" s="173">
        <f>O271*H271</f>
        <v>0</v>
      </c>
      <c r="Q271" s="173">
        <v>0</v>
      </c>
      <c r="R271" s="173">
        <f>Q271*H271</f>
        <v>0</v>
      </c>
      <c r="S271" s="173">
        <v>0</v>
      </c>
      <c r="T271" s="17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5" t="s">
        <v>148</v>
      </c>
      <c r="AT271" s="175" t="s">
        <v>144</v>
      </c>
      <c r="AU271" s="175" t="s">
        <v>76</v>
      </c>
      <c r="AY271" s="17" t="s">
        <v>149</v>
      </c>
      <c r="BE271" s="176">
        <f>IF(N271="základní",J271,0)</f>
        <v>0</v>
      </c>
      <c r="BF271" s="176">
        <f>IF(N271="snížená",J271,0)</f>
        <v>0</v>
      </c>
      <c r="BG271" s="176">
        <f>IF(N271="zákl. přenesená",J271,0)</f>
        <v>0</v>
      </c>
      <c r="BH271" s="176">
        <f>IF(N271="sníž. přenesená",J271,0)</f>
        <v>0</v>
      </c>
      <c r="BI271" s="176">
        <f>IF(N271="nulová",J271,0)</f>
        <v>0</v>
      </c>
      <c r="BJ271" s="17" t="s">
        <v>83</v>
      </c>
      <c r="BK271" s="176">
        <f>ROUND(I271*H271,2)</f>
        <v>0</v>
      </c>
      <c r="BL271" s="17" t="s">
        <v>148</v>
      </c>
      <c r="BM271" s="175" t="s">
        <v>516</v>
      </c>
    </row>
    <row r="272" spans="1:65" s="10" customFormat="1" ht="11.25">
      <c r="B272" s="197"/>
      <c r="C272" s="198"/>
      <c r="D272" s="177" t="s">
        <v>365</v>
      </c>
      <c r="E272" s="199" t="s">
        <v>1</v>
      </c>
      <c r="F272" s="200" t="s">
        <v>517</v>
      </c>
      <c r="G272" s="198"/>
      <c r="H272" s="201">
        <v>10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365</v>
      </c>
      <c r="AU272" s="207" t="s">
        <v>76</v>
      </c>
      <c r="AV272" s="10" t="s">
        <v>85</v>
      </c>
      <c r="AW272" s="10" t="s">
        <v>32</v>
      </c>
      <c r="AX272" s="10" t="s">
        <v>76</v>
      </c>
      <c r="AY272" s="207" t="s">
        <v>149</v>
      </c>
    </row>
    <row r="273" spans="1:65" s="11" customFormat="1" ht="11.25">
      <c r="B273" s="208"/>
      <c r="C273" s="209"/>
      <c r="D273" s="177" t="s">
        <v>365</v>
      </c>
      <c r="E273" s="210" t="s">
        <v>1</v>
      </c>
      <c r="F273" s="211" t="s">
        <v>367</v>
      </c>
      <c r="G273" s="209"/>
      <c r="H273" s="212">
        <v>10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365</v>
      </c>
      <c r="AU273" s="218" t="s">
        <v>76</v>
      </c>
      <c r="AV273" s="11" t="s">
        <v>148</v>
      </c>
      <c r="AW273" s="11" t="s">
        <v>32</v>
      </c>
      <c r="AX273" s="11" t="s">
        <v>83</v>
      </c>
      <c r="AY273" s="218" t="s">
        <v>149</v>
      </c>
    </row>
    <row r="274" spans="1:65" s="2" customFormat="1" ht="24.2" customHeight="1">
      <c r="A274" s="34"/>
      <c r="B274" s="35"/>
      <c r="C274" s="164" t="s">
        <v>238</v>
      </c>
      <c r="D274" s="164" t="s">
        <v>144</v>
      </c>
      <c r="E274" s="165" t="s">
        <v>518</v>
      </c>
      <c r="F274" s="166" t="s">
        <v>519</v>
      </c>
      <c r="G274" s="167" t="s">
        <v>158</v>
      </c>
      <c r="H274" s="168">
        <v>20</v>
      </c>
      <c r="I274" s="169"/>
      <c r="J274" s="170">
        <f>ROUND(I274*H274,2)</f>
        <v>0</v>
      </c>
      <c r="K274" s="166" t="s">
        <v>159</v>
      </c>
      <c r="L274" s="39"/>
      <c r="M274" s="171" t="s">
        <v>1</v>
      </c>
      <c r="N274" s="172" t="s">
        <v>41</v>
      </c>
      <c r="O274" s="71"/>
      <c r="P274" s="173">
        <f>O274*H274</f>
        <v>0</v>
      </c>
      <c r="Q274" s="173">
        <v>0</v>
      </c>
      <c r="R274" s="173">
        <f>Q274*H274</f>
        <v>0</v>
      </c>
      <c r="S274" s="173">
        <v>0</v>
      </c>
      <c r="T274" s="17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5" t="s">
        <v>148</v>
      </c>
      <c r="AT274" s="175" t="s">
        <v>144</v>
      </c>
      <c r="AU274" s="175" t="s">
        <v>76</v>
      </c>
      <c r="AY274" s="17" t="s">
        <v>149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17" t="s">
        <v>83</v>
      </c>
      <c r="BK274" s="176">
        <f>ROUND(I274*H274,2)</f>
        <v>0</v>
      </c>
      <c r="BL274" s="17" t="s">
        <v>148</v>
      </c>
      <c r="BM274" s="175" t="s">
        <v>520</v>
      </c>
    </row>
    <row r="275" spans="1:65" s="10" customFormat="1" ht="11.25">
      <c r="B275" s="197"/>
      <c r="C275" s="198"/>
      <c r="D275" s="177" t="s">
        <v>365</v>
      </c>
      <c r="E275" s="199" t="s">
        <v>1</v>
      </c>
      <c r="F275" s="200" t="s">
        <v>521</v>
      </c>
      <c r="G275" s="198"/>
      <c r="H275" s="201">
        <v>20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365</v>
      </c>
      <c r="AU275" s="207" t="s">
        <v>76</v>
      </c>
      <c r="AV275" s="10" t="s">
        <v>85</v>
      </c>
      <c r="AW275" s="10" t="s">
        <v>32</v>
      </c>
      <c r="AX275" s="10" t="s">
        <v>76</v>
      </c>
      <c r="AY275" s="207" t="s">
        <v>149</v>
      </c>
    </row>
    <row r="276" spans="1:65" s="11" customFormat="1" ht="11.25">
      <c r="B276" s="208"/>
      <c r="C276" s="209"/>
      <c r="D276" s="177" t="s">
        <v>365</v>
      </c>
      <c r="E276" s="210" t="s">
        <v>1</v>
      </c>
      <c r="F276" s="211" t="s">
        <v>367</v>
      </c>
      <c r="G276" s="209"/>
      <c r="H276" s="212">
        <v>20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365</v>
      </c>
      <c r="AU276" s="218" t="s">
        <v>76</v>
      </c>
      <c r="AV276" s="11" t="s">
        <v>148</v>
      </c>
      <c r="AW276" s="11" t="s">
        <v>32</v>
      </c>
      <c r="AX276" s="11" t="s">
        <v>83</v>
      </c>
      <c r="AY276" s="218" t="s">
        <v>149</v>
      </c>
    </row>
    <row r="277" spans="1:65" s="2" customFormat="1" ht="24.2" customHeight="1">
      <c r="A277" s="34"/>
      <c r="B277" s="35"/>
      <c r="C277" s="164" t="s">
        <v>338</v>
      </c>
      <c r="D277" s="164" t="s">
        <v>144</v>
      </c>
      <c r="E277" s="165" t="s">
        <v>522</v>
      </c>
      <c r="F277" s="166" t="s">
        <v>523</v>
      </c>
      <c r="G277" s="167" t="s">
        <v>158</v>
      </c>
      <c r="H277" s="168">
        <v>2</v>
      </c>
      <c r="I277" s="169"/>
      <c r="J277" s="170">
        <f>ROUND(I277*H277,2)</f>
        <v>0</v>
      </c>
      <c r="K277" s="166" t="s">
        <v>159</v>
      </c>
      <c r="L277" s="39"/>
      <c r="M277" s="171" t="s">
        <v>1</v>
      </c>
      <c r="N277" s="172" t="s">
        <v>41</v>
      </c>
      <c r="O277" s="71"/>
      <c r="P277" s="173">
        <f>O277*H277</f>
        <v>0</v>
      </c>
      <c r="Q277" s="173">
        <v>0</v>
      </c>
      <c r="R277" s="173">
        <f>Q277*H277</f>
        <v>0</v>
      </c>
      <c r="S277" s="173">
        <v>0</v>
      </c>
      <c r="T277" s="17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5" t="s">
        <v>148</v>
      </c>
      <c r="AT277" s="175" t="s">
        <v>144</v>
      </c>
      <c r="AU277" s="175" t="s">
        <v>76</v>
      </c>
      <c r="AY277" s="17" t="s">
        <v>149</v>
      </c>
      <c r="BE277" s="176">
        <f>IF(N277="základní",J277,0)</f>
        <v>0</v>
      </c>
      <c r="BF277" s="176">
        <f>IF(N277="snížená",J277,0)</f>
        <v>0</v>
      </c>
      <c r="BG277" s="176">
        <f>IF(N277="zákl. přenesená",J277,0)</f>
        <v>0</v>
      </c>
      <c r="BH277" s="176">
        <f>IF(N277="sníž. přenesená",J277,0)</f>
        <v>0</v>
      </c>
      <c r="BI277" s="176">
        <f>IF(N277="nulová",J277,0)</f>
        <v>0</v>
      </c>
      <c r="BJ277" s="17" t="s">
        <v>83</v>
      </c>
      <c r="BK277" s="176">
        <f>ROUND(I277*H277,2)</f>
        <v>0</v>
      </c>
      <c r="BL277" s="17" t="s">
        <v>148</v>
      </c>
      <c r="BM277" s="175" t="s">
        <v>524</v>
      </c>
    </row>
    <row r="278" spans="1:65" s="2" customFormat="1" ht="19.5">
      <c r="A278" s="34"/>
      <c r="B278" s="35"/>
      <c r="C278" s="36"/>
      <c r="D278" s="177" t="s">
        <v>150</v>
      </c>
      <c r="E278" s="36"/>
      <c r="F278" s="178" t="s">
        <v>525</v>
      </c>
      <c r="G278" s="36"/>
      <c r="H278" s="36"/>
      <c r="I278" s="179"/>
      <c r="J278" s="36"/>
      <c r="K278" s="36"/>
      <c r="L278" s="39"/>
      <c r="M278" s="180"/>
      <c r="N278" s="181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150</v>
      </c>
      <c r="AU278" s="17" t="s">
        <v>76</v>
      </c>
    </row>
    <row r="279" spans="1:65" s="10" customFormat="1" ht="11.25">
      <c r="B279" s="197"/>
      <c r="C279" s="198"/>
      <c r="D279" s="177" t="s">
        <v>365</v>
      </c>
      <c r="E279" s="199" t="s">
        <v>1</v>
      </c>
      <c r="F279" s="200" t="s">
        <v>526</v>
      </c>
      <c r="G279" s="198"/>
      <c r="H279" s="201">
        <v>2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365</v>
      </c>
      <c r="AU279" s="207" t="s">
        <v>76</v>
      </c>
      <c r="AV279" s="10" t="s">
        <v>85</v>
      </c>
      <c r="AW279" s="10" t="s">
        <v>32</v>
      </c>
      <c r="AX279" s="10" t="s">
        <v>76</v>
      </c>
      <c r="AY279" s="207" t="s">
        <v>149</v>
      </c>
    </row>
    <row r="280" spans="1:65" s="11" customFormat="1" ht="11.25">
      <c r="B280" s="208"/>
      <c r="C280" s="209"/>
      <c r="D280" s="177" t="s">
        <v>365</v>
      </c>
      <c r="E280" s="210" t="s">
        <v>1</v>
      </c>
      <c r="F280" s="211" t="s">
        <v>367</v>
      </c>
      <c r="G280" s="209"/>
      <c r="H280" s="212">
        <v>2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365</v>
      </c>
      <c r="AU280" s="218" t="s">
        <v>76</v>
      </c>
      <c r="AV280" s="11" t="s">
        <v>148</v>
      </c>
      <c r="AW280" s="11" t="s">
        <v>32</v>
      </c>
      <c r="AX280" s="11" t="s">
        <v>83</v>
      </c>
      <c r="AY280" s="218" t="s">
        <v>149</v>
      </c>
    </row>
    <row r="281" spans="1:65" s="2" customFormat="1" ht="16.5" customHeight="1">
      <c r="A281" s="34"/>
      <c r="B281" s="35"/>
      <c r="C281" s="164" t="s">
        <v>242</v>
      </c>
      <c r="D281" s="164" t="s">
        <v>144</v>
      </c>
      <c r="E281" s="165" t="s">
        <v>527</v>
      </c>
      <c r="F281" s="166" t="s">
        <v>528</v>
      </c>
      <c r="G281" s="167" t="s">
        <v>158</v>
      </c>
      <c r="H281" s="168">
        <v>5</v>
      </c>
      <c r="I281" s="169"/>
      <c r="J281" s="170">
        <f>ROUND(I281*H281,2)</f>
        <v>0</v>
      </c>
      <c r="K281" s="166" t="s">
        <v>159</v>
      </c>
      <c r="L281" s="39"/>
      <c r="M281" s="171" t="s">
        <v>1</v>
      </c>
      <c r="N281" s="172" t="s">
        <v>41</v>
      </c>
      <c r="O281" s="71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5" t="s">
        <v>148</v>
      </c>
      <c r="AT281" s="175" t="s">
        <v>144</v>
      </c>
      <c r="AU281" s="175" t="s">
        <v>76</v>
      </c>
      <c r="AY281" s="17" t="s">
        <v>149</v>
      </c>
      <c r="BE281" s="176">
        <f>IF(N281="základní",J281,0)</f>
        <v>0</v>
      </c>
      <c r="BF281" s="176">
        <f>IF(N281="snížená",J281,0)</f>
        <v>0</v>
      </c>
      <c r="BG281" s="176">
        <f>IF(N281="zákl. přenesená",J281,0)</f>
        <v>0</v>
      </c>
      <c r="BH281" s="176">
        <f>IF(N281="sníž. přenesená",J281,0)</f>
        <v>0</v>
      </c>
      <c r="BI281" s="176">
        <f>IF(N281="nulová",J281,0)</f>
        <v>0</v>
      </c>
      <c r="BJ281" s="17" t="s">
        <v>83</v>
      </c>
      <c r="BK281" s="176">
        <f>ROUND(I281*H281,2)</f>
        <v>0</v>
      </c>
      <c r="BL281" s="17" t="s">
        <v>148</v>
      </c>
      <c r="BM281" s="175" t="s">
        <v>529</v>
      </c>
    </row>
    <row r="282" spans="1:65" s="2" customFormat="1" ht="16.5" customHeight="1">
      <c r="A282" s="34"/>
      <c r="B282" s="35"/>
      <c r="C282" s="164" t="s">
        <v>347</v>
      </c>
      <c r="D282" s="164" t="s">
        <v>144</v>
      </c>
      <c r="E282" s="165" t="s">
        <v>530</v>
      </c>
      <c r="F282" s="166" t="s">
        <v>531</v>
      </c>
      <c r="G282" s="167" t="s">
        <v>158</v>
      </c>
      <c r="H282" s="168">
        <v>5</v>
      </c>
      <c r="I282" s="169"/>
      <c r="J282" s="170">
        <f>ROUND(I282*H282,2)</f>
        <v>0</v>
      </c>
      <c r="K282" s="166" t="s">
        <v>159</v>
      </c>
      <c r="L282" s="39"/>
      <c r="M282" s="171" t="s">
        <v>1</v>
      </c>
      <c r="N282" s="172" t="s">
        <v>41</v>
      </c>
      <c r="O282" s="71"/>
      <c r="P282" s="173">
        <f>O282*H282</f>
        <v>0</v>
      </c>
      <c r="Q282" s="173">
        <v>0</v>
      </c>
      <c r="R282" s="173">
        <f>Q282*H282</f>
        <v>0</v>
      </c>
      <c r="S282" s="173">
        <v>0</v>
      </c>
      <c r="T282" s="17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5" t="s">
        <v>148</v>
      </c>
      <c r="AT282" s="175" t="s">
        <v>144</v>
      </c>
      <c r="AU282" s="175" t="s">
        <v>76</v>
      </c>
      <c r="AY282" s="17" t="s">
        <v>149</v>
      </c>
      <c r="BE282" s="176">
        <f>IF(N282="základní",J282,0)</f>
        <v>0</v>
      </c>
      <c r="BF282" s="176">
        <f>IF(N282="snížená",J282,0)</f>
        <v>0</v>
      </c>
      <c r="BG282" s="176">
        <f>IF(N282="zákl. přenesená",J282,0)</f>
        <v>0</v>
      </c>
      <c r="BH282" s="176">
        <f>IF(N282="sníž. přenesená",J282,0)</f>
        <v>0</v>
      </c>
      <c r="BI282" s="176">
        <f>IF(N282="nulová",J282,0)</f>
        <v>0</v>
      </c>
      <c r="BJ282" s="17" t="s">
        <v>83</v>
      </c>
      <c r="BK282" s="176">
        <f>ROUND(I282*H282,2)</f>
        <v>0</v>
      </c>
      <c r="BL282" s="17" t="s">
        <v>148</v>
      </c>
      <c r="BM282" s="175" t="s">
        <v>532</v>
      </c>
    </row>
    <row r="283" spans="1:65" s="2" customFormat="1" ht="16.5" customHeight="1">
      <c r="A283" s="34"/>
      <c r="B283" s="35"/>
      <c r="C283" s="182" t="s">
        <v>532</v>
      </c>
      <c r="D283" s="182" t="s">
        <v>258</v>
      </c>
      <c r="E283" s="183" t="s">
        <v>533</v>
      </c>
      <c r="F283" s="184" t="s">
        <v>534</v>
      </c>
      <c r="G283" s="185" t="s">
        <v>158</v>
      </c>
      <c r="H283" s="186">
        <v>5</v>
      </c>
      <c r="I283" s="187"/>
      <c r="J283" s="188">
        <f>ROUND(I283*H283,2)</f>
        <v>0</v>
      </c>
      <c r="K283" s="184" t="s">
        <v>159</v>
      </c>
      <c r="L283" s="189"/>
      <c r="M283" s="190" t="s">
        <v>1</v>
      </c>
      <c r="N283" s="191" t="s">
        <v>41</v>
      </c>
      <c r="O283" s="71"/>
      <c r="P283" s="173">
        <f>O283*H283</f>
        <v>0</v>
      </c>
      <c r="Q283" s="173">
        <v>0.06</v>
      </c>
      <c r="R283" s="173">
        <f>Q283*H283</f>
        <v>0.3</v>
      </c>
      <c r="S283" s="173">
        <v>0</v>
      </c>
      <c r="T283" s="174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5" t="s">
        <v>164</v>
      </c>
      <c r="AT283" s="175" t="s">
        <v>258</v>
      </c>
      <c r="AU283" s="175" t="s">
        <v>76</v>
      </c>
      <c r="AY283" s="17" t="s">
        <v>149</v>
      </c>
      <c r="BE283" s="176">
        <f>IF(N283="základní",J283,0)</f>
        <v>0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7" t="s">
        <v>83</v>
      </c>
      <c r="BK283" s="176">
        <f>ROUND(I283*H283,2)</f>
        <v>0</v>
      </c>
      <c r="BL283" s="17" t="s">
        <v>148</v>
      </c>
      <c r="BM283" s="175" t="s">
        <v>535</v>
      </c>
    </row>
    <row r="284" spans="1:65" s="2" customFormat="1" ht="16.5" customHeight="1">
      <c r="A284" s="34"/>
      <c r="B284" s="35"/>
      <c r="C284" s="164" t="s">
        <v>247</v>
      </c>
      <c r="D284" s="164" t="s">
        <v>144</v>
      </c>
      <c r="E284" s="165" t="s">
        <v>536</v>
      </c>
      <c r="F284" s="166" t="s">
        <v>537</v>
      </c>
      <c r="G284" s="167" t="s">
        <v>158</v>
      </c>
      <c r="H284" s="168">
        <v>251</v>
      </c>
      <c r="I284" s="169"/>
      <c r="J284" s="170">
        <f>ROUND(I284*H284,2)</f>
        <v>0</v>
      </c>
      <c r="K284" s="166" t="s">
        <v>159</v>
      </c>
      <c r="L284" s="39"/>
      <c r="M284" s="171" t="s">
        <v>1</v>
      </c>
      <c r="N284" s="172" t="s">
        <v>41</v>
      </c>
      <c r="O284" s="71"/>
      <c r="P284" s="173">
        <f>O284*H284</f>
        <v>0</v>
      </c>
      <c r="Q284" s="173">
        <v>0</v>
      </c>
      <c r="R284" s="173">
        <f>Q284*H284</f>
        <v>0</v>
      </c>
      <c r="S284" s="173">
        <v>0</v>
      </c>
      <c r="T284" s="17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5" t="s">
        <v>148</v>
      </c>
      <c r="AT284" s="175" t="s">
        <v>144</v>
      </c>
      <c r="AU284" s="175" t="s">
        <v>76</v>
      </c>
      <c r="AY284" s="17" t="s">
        <v>149</v>
      </c>
      <c r="BE284" s="176">
        <f>IF(N284="základní",J284,0)</f>
        <v>0</v>
      </c>
      <c r="BF284" s="176">
        <f>IF(N284="snížená",J284,0)</f>
        <v>0</v>
      </c>
      <c r="BG284" s="176">
        <f>IF(N284="zákl. přenesená",J284,0)</f>
        <v>0</v>
      </c>
      <c r="BH284" s="176">
        <f>IF(N284="sníž. přenesená",J284,0)</f>
        <v>0</v>
      </c>
      <c r="BI284" s="176">
        <f>IF(N284="nulová",J284,0)</f>
        <v>0</v>
      </c>
      <c r="BJ284" s="17" t="s">
        <v>83</v>
      </c>
      <c r="BK284" s="176">
        <f>ROUND(I284*H284,2)</f>
        <v>0</v>
      </c>
      <c r="BL284" s="17" t="s">
        <v>148</v>
      </c>
      <c r="BM284" s="175" t="s">
        <v>538</v>
      </c>
    </row>
    <row r="285" spans="1:65" s="10" customFormat="1" ht="22.5">
      <c r="B285" s="197"/>
      <c r="C285" s="198"/>
      <c r="D285" s="177" t="s">
        <v>365</v>
      </c>
      <c r="E285" s="199" t="s">
        <v>1</v>
      </c>
      <c r="F285" s="200" t="s">
        <v>539</v>
      </c>
      <c r="G285" s="198"/>
      <c r="H285" s="201">
        <v>205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365</v>
      </c>
      <c r="AU285" s="207" t="s">
        <v>76</v>
      </c>
      <c r="AV285" s="10" t="s">
        <v>85</v>
      </c>
      <c r="AW285" s="10" t="s">
        <v>32</v>
      </c>
      <c r="AX285" s="10" t="s">
        <v>76</v>
      </c>
      <c r="AY285" s="207" t="s">
        <v>149</v>
      </c>
    </row>
    <row r="286" spans="1:65" s="10" customFormat="1" ht="22.5">
      <c r="B286" s="197"/>
      <c r="C286" s="198"/>
      <c r="D286" s="177" t="s">
        <v>365</v>
      </c>
      <c r="E286" s="199" t="s">
        <v>1</v>
      </c>
      <c r="F286" s="200" t="s">
        <v>540</v>
      </c>
      <c r="G286" s="198"/>
      <c r="H286" s="201">
        <v>4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365</v>
      </c>
      <c r="AU286" s="207" t="s">
        <v>76</v>
      </c>
      <c r="AV286" s="10" t="s">
        <v>85</v>
      </c>
      <c r="AW286" s="10" t="s">
        <v>32</v>
      </c>
      <c r="AX286" s="10" t="s">
        <v>76</v>
      </c>
      <c r="AY286" s="207" t="s">
        <v>149</v>
      </c>
    </row>
    <row r="287" spans="1:65" s="10" customFormat="1" ht="22.5">
      <c r="B287" s="197"/>
      <c r="C287" s="198"/>
      <c r="D287" s="177" t="s">
        <v>365</v>
      </c>
      <c r="E287" s="199" t="s">
        <v>1</v>
      </c>
      <c r="F287" s="200" t="s">
        <v>541</v>
      </c>
      <c r="G287" s="198"/>
      <c r="H287" s="201">
        <v>4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365</v>
      </c>
      <c r="AU287" s="207" t="s">
        <v>76</v>
      </c>
      <c r="AV287" s="10" t="s">
        <v>85</v>
      </c>
      <c r="AW287" s="10" t="s">
        <v>32</v>
      </c>
      <c r="AX287" s="10" t="s">
        <v>76</v>
      </c>
      <c r="AY287" s="207" t="s">
        <v>149</v>
      </c>
    </row>
    <row r="288" spans="1:65" s="10" customFormat="1" ht="22.5">
      <c r="B288" s="197"/>
      <c r="C288" s="198"/>
      <c r="D288" s="177" t="s">
        <v>365</v>
      </c>
      <c r="E288" s="199" t="s">
        <v>1</v>
      </c>
      <c r="F288" s="200" t="s">
        <v>542</v>
      </c>
      <c r="G288" s="198"/>
      <c r="H288" s="201">
        <v>36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365</v>
      </c>
      <c r="AU288" s="207" t="s">
        <v>76</v>
      </c>
      <c r="AV288" s="10" t="s">
        <v>85</v>
      </c>
      <c r="AW288" s="10" t="s">
        <v>32</v>
      </c>
      <c r="AX288" s="10" t="s">
        <v>76</v>
      </c>
      <c r="AY288" s="207" t="s">
        <v>149</v>
      </c>
    </row>
    <row r="289" spans="1:65" s="10" customFormat="1" ht="11.25">
      <c r="B289" s="197"/>
      <c r="C289" s="198"/>
      <c r="D289" s="177" t="s">
        <v>365</v>
      </c>
      <c r="E289" s="199" t="s">
        <v>1</v>
      </c>
      <c r="F289" s="200" t="s">
        <v>543</v>
      </c>
      <c r="G289" s="198"/>
      <c r="H289" s="201">
        <v>2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365</v>
      </c>
      <c r="AU289" s="207" t="s">
        <v>76</v>
      </c>
      <c r="AV289" s="10" t="s">
        <v>85</v>
      </c>
      <c r="AW289" s="10" t="s">
        <v>32</v>
      </c>
      <c r="AX289" s="10" t="s">
        <v>76</v>
      </c>
      <c r="AY289" s="207" t="s">
        <v>149</v>
      </c>
    </row>
    <row r="290" spans="1:65" s="11" customFormat="1" ht="11.25">
      <c r="B290" s="208"/>
      <c r="C290" s="209"/>
      <c r="D290" s="177" t="s">
        <v>365</v>
      </c>
      <c r="E290" s="210" t="s">
        <v>1</v>
      </c>
      <c r="F290" s="211" t="s">
        <v>367</v>
      </c>
      <c r="G290" s="209"/>
      <c r="H290" s="212">
        <v>251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365</v>
      </c>
      <c r="AU290" s="218" t="s">
        <v>76</v>
      </c>
      <c r="AV290" s="11" t="s">
        <v>148</v>
      </c>
      <c r="AW290" s="11" t="s">
        <v>32</v>
      </c>
      <c r="AX290" s="11" t="s">
        <v>83</v>
      </c>
      <c r="AY290" s="218" t="s">
        <v>149</v>
      </c>
    </row>
    <row r="291" spans="1:65" s="2" customFormat="1" ht="16.5" customHeight="1">
      <c r="A291" s="34"/>
      <c r="B291" s="35"/>
      <c r="C291" s="164" t="s">
        <v>357</v>
      </c>
      <c r="D291" s="164" t="s">
        <v>144</v>
      </c>
      <c r="E291" s="165" t="s">
        <v>544</v>
      </c>
      <c r="F291" s="166" t="s">
        <v>545</v>
      </c>
      <c r="G291" s="167" t="s">
        <v>158</v>
      </c>
      <c r="H291" s="168">
        <v>17</v>
      </c>
      <c r="I291" s="169"/>
      <c r="J291" s="170">
        <f>ROUND(I291*H291,2)</f>
        <v>0</v>
      </c>
      <c r="K291" s="166" t="s">
        <v>159</v>
      </c>
      <c r="L291" s="39"/>
      <c r="M291" s="171" t="s">
        <v>1</v>
      </c>
      <c r="N291" s="172" t="s">
        <v>41</v>
      </c>
      <c r="O291" s="71"/>
      <c r="P291" s="173">
        <f>O291*H291</f>
        <v>0</v>
      </c>
      <c r="Q291" s="173">
        <v>0</v>
      </c>
      <c r="R291" s="173">
        <f>Q291*H291</f>
        <v>0</v>
      </c>
      <c r="S291" s="173">
        <v>0</v>
      </c>
      <c r="T291" s="174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5" t="s">
        <v>148</v>
      </c>
      <c r="AT291" s="175" t="s">
        <v>144</v>
      </c>
      <c r="AU291" s="175" t="s">
        <v>76</v>
      </c>
      <c r="AY291" s="17" t="s">
        <v>149</v>
      </c>
      <c r="BE291" s="176">
        <f>IF(N291="základní",J291,0)</f>
        <v>0</v>
      </c>
      <c r="BF291" s="176">
        <f>IF(N291="snížená",J291,0)</f>
        <v>0</v>
      </c>
      <c r="BG291" s="176">
        <f>IF(N291="zákl. přenesená",J291,0)</f>
        <v>0</v>
      </c>
      <c r="BH291" s="176">
        <f>IF(N291="sníž. přenesená",J291,0)</f>
        <v>0</v>
      </c>
      <c r="BI291" s="176">
        <f>IF(N291="nulová",J291,0)</f>
        <v>0</v>
      </c>
      <c r="BJ291" s="17" t="s">
        <v>83</v>
      </c>
      <c r="BK291" s="176">
        <f>ROUND(I291*H291,2)</f>
        <v>0</v>
      </c>
      <c r="BL291" s="17" t="s">
        <v>148</v>
      </c>
      <c r="BM291" s="175" t="s">
        <v>546</v>
      </c>
    </row>
    <row r="292" spans="1:65" s="10" customFormat="1" ht="22.5">
      <c r="B292" s="197"/>
      <c r="C292" s="198"/>
      <c r="D292" s="177" t="s">
        <v>365</v>
      </c>
      <c r="E292" s="199" t="s">
        <v>1</v>
      </c>
      <c r="F292" s="200" t="s">
        <v>547</v>
      </c>
      <c r="G292" s="198"/>
      <c r="H292" s="201">
        <v>10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365</v>
      </c>
      <c r="AU292" s="207" t="s">
        <v>76</v>
      </c>
      <c r="AV292" s="10" t="s">
        <v>85</v>
      </c>
      <c r="AW292" s="10" t="s">
        <v>32</v>
      </c>
      <c r="AX292" s="10" t="s">
        <v>76</v>
      </c>
      <c r="AY292" s="207" t="s">
        <v>149</v>
      </c>
    </row>
    <row r="293" spans="1:65" s="10" customFormat="1" ht="22.5">
      <c r="B293" s="197"/>
      <c r="C293" s="198"/>
      <c r="D293" s="177" t="s">
        <v>365</v>
      </c>
      <c r="E293" s="199" t="s">
        <v>1</v>
      </c>
      <c r="F293" s="200" t="s">
        <v>548</v>
      </c>
      <c r="G293" s="198"/>
      <c r="H293" s="201">
        <v>7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365</v>
      </c>
      <c r="AU293" s="207" t="s">
        <v>76</v>
      </c>
      <c r="AV293" s="10" t="s">
        <v>85</v>
      </c>
      <c r="AW293" s="10" t="s">
        <v>32</v>
      </c>
      <c r="AX293" s="10" t="s">
        <v>76</v>
      </c>
      <c r="AY293" s="207" t="s">
        <v>149</v>
      </c>
    </row>
    <row r="294" spans="1:65" s="11" customFormat="1" ht="11.25">
      <c r="B294" s="208"/>
      <c r="C294" s="209"/>
      <c r="D294" s="177" t="s">
        <v>365</v>
      </c>
      <c r="E294" s="210" t="s">
        <v>1</v>
      </c>
      <c r="F294" s="211" t="s">
        <v>367</v>
      </c>
      <c r="G294" s="209"/>
      <c r="H294" s="212">
        <v>17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365</v>
      </c>
      <c r="AU294" s="218" t="s">
        <v>76</v>
      </c>
      <c r="AV294" s="11" t="s">
        <v>148</v>
      </c>
      <c r="AW294" s="11" t="s">
        <v>32</v>
      </c>
      <c r="AX294" s="11" t="s">
        <v>83</v>
      </c>
      <c r="AY294" s="218" t="s">
        <v>149</v>
      </c>
    </row>
    <row r="295" spans="1:65" s="2" customFormat="1" ht="24.2" customHeight="1">
      <c r="A295" s="34"/>
      <c r="B295" s="35"/>
      <c r="C295" s="164" t="s">
        <v>251</v>
      </c>
      <c r="D295" s="164" t="s">
        <v>144</v>
      </c>
      <c r="E295" s="165" t="s">
        <v>549</v>
      </c>
      <c r="F295" s="166" t="s">
        <v>550</v>
      </c>
      <c r="G295" s="167" t="s">
        <v>374</v>
      </c>
      <c r="H295" s="168">
        <v>0.42</v>
      </c>
      <c r="I295" s="169"/>
      <c r="J295" s="170">
        <f>ROUND(I295*H295,2)</f>
        <v>0</v>
      </c>
      <c r="K295" s="166" t="s">
        <v>159</v>
      </c>
      <c r="L295" s="39"/>
      <c r="M295" s="171" t="s">
        <v>1</v>
      </c>
      <c r="N295" s="172" t="s">
        <v>41</v>
      </c>
      <c r="O295" s="71"/>
      <c r="P295" s="173">
        <f>O295*H295</f>
        <v>0</v>
      </c>
      <c r="Q295" s="173">
        <v>0</v>
      </c>
      <c r="R295" s="173">
        <f>Q295*H295</f>
        <v>0</v>
      </c>
      <c r="S295" s="173">
        <v>0</v>
      </c>
      <c r="T295" s="174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5" t="s">
        <v>148</v>
      </c>
      <c r="AT295" s="175" t="s">
        <v>144</v>
      </c>
      <c r="AU295" s="175" t="s">
        <v>76</v>
      </c>
      <c r="AY295" s="17" t="s">
        <v>149</v>
      </c>
      <c r="BE295" s="176">
        <f>IF(N295="základní",J295,0)</f>
        <v>0</v>
      </c>
      <c r="BF295" s="176">
        <f>IF(N295="snížená",J295,0)</f>
        <v>0</v>
      </c>
      <c r="BG295" s="176">
        <f>IF(N295="zákl. přenesená",J295,0)</f>
        <v>0</v>
      </c>
      <c r="BH295" s="176">
        <f>IF(N295="sníž. přenesená",J295,0)</f>
        <v>0</v>
      </c>
      <c r="BI295" s="176">
        <f>IF(N295="nulová",J295,0)</f>
        <v>0</v>
      </c>
      <c r="BJ295" s="17" t="s">
        <v>83</v>
      </c>
      <c r="BK295" s="176">
        <f>ROUND(I295*H295,2)</f>
        <v>0</v>
      </c>
      <c r="BL295" s="17" t="s">
        <v>148</v>
      </c>
      <c r="BM295" s="175" t="s">
        <v>551</v>
      </c>
    </row>
    <row r="296" spans="1:65" s="2" customFormat="1" ht="19.5">
      <c r="A296" s="34"/>
      <c r="B296" s="35"/>
      <c r="C296" s="36"/>
      <c r="D296" s="177" t="s">
        <v>150</v>
      </c>
      <c r="E296" s="36"/>
      <c r="F296" s="178" t="s">
        <v>552</v>
      </c>
      <c r="G296" s="36"/>
      <c r="H296" s="36"/>
      <c r="I296" s="179"/>
      <c r="J296" s="36"/>
      <c r="K296" s="36"/>
      <c r="L296" s="39"/>
      <c r="M296" s="180"/>
      <c r="N296" s="181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150</v>
      </c>
      <c r="AU296" s="17" t="s">
        <v>76</v>
      </c>
    </row>
    <row r="297" spans="1:65" s="2" customFormat="1" ht="24.2" customHeight="1">
      <c r="A297" s="34"/>
      <c r="B297" s="35"/>
      <c r="C297" s="164" t="s">
        <v>553</v>
      </c>
      <c r="D297" s="164" t="s">
        <v>144</v>
      </c>
      <c r="E297" s="165" t="s">
        <v>554</v>
      </c>
      <c r="F297" s="166" t="s">
        <v>555</v>
      </c>
      <c r="G297" s="167" t="s">
        <v>147</v>
      </c>
      <c r="H297" s="168">
        <v>48.2</v>
      </c>
      <c r="I297" s="169"/>
      <c r="J297" s="170">
        <f>ROUND(I297*H297,2)</f>
        <v>0</v>
      </c>
      <c r="K297" s="166" t="s">
        <v>159</v>
      </c>
      <c r="L297" s="39"/>
      <c r="M297" s="171" t="s">
        <v>1</v>
      </c>
      <c r="N297" s="172" t="s">
        <v>41</v>
      </c>
      <c r="O297" s="71"/>
      <c r="P297" s="173">
        <f>O297*H297</f>
        <v>0</v>
      </c>
      <c r="Q297" s="173">
        <v>0</v>
      </c>
      <c r="R297" s="173">
        <f>Q297*H297</f>
        <v>0</v>
      </c>
      <c r="S297" s="173">
        <v>0</v>
      </c>
      <c r="T297" s="174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5" t="s">
        <v>148</v>
      </c>
      <c r="AT297" s="175" t="s">
        <v>144</v>
      </c>
      <c r="AU297" s="175" t="s">
        <v>76</v>
      </c>
      <c r="AY297" s="17" t="s">
        <v>149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7" t="s">
        <v>83</v>
      </c>
      <c r="BK297" s="176">
        <f>ROUND(I297*H297,2)</f>
        <v>0</v>
      </c>
      <c r="BL297" s="17" t="s">
        <v>148</v>
      </c>
      <c r="BM297" s="175" t="s">
        <v>556</v>
      </c>
    </row>
    <row r="298" spans="1:65" s="2" customFormat="1" ht="19.5">
      <c r="A298" s="34"/>
      <c r="B298" s="35"/>
      <c r="C298" s="36"/>
      <c r="D298" s="177" t="s">
        <v>150</v>
      </c>
      <c r="E298" s="36"/>
      <c r="F298" s="178" t="s">
        <v>557</v>
      </c>
      <c r="G298" s="36"/>
      <c r="H298" s="36"/>
      <c r="I298" s="179"/>
      <c r="J298" s="36"/>
      <c r="K298" s="36"/>
      <c r="L298" s="39"/>
      <c r="M298" s="180"/>
      <c r="N298" s="181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150</v>
      </c>
      <c r="AU298" s="17" t="s">
        <v>76</v>
      </c>
    </row>
    <row r="299" spans="1:65" s="2" customFormat="1" ht="24.2" customHeight="1">
      <c r="A299" s="34"/>
      <c r="B299" s="35"/>
      <c r="C299" s="164" t="s">
        <v>256</v>
      </c>
      <c r="D299" s="164" t="s">
        <v>144</v>
      </c>
      <c r="E299" s="165" t="s">
        <v>558</v>
      </c>
      <c r="F299" s="166" t="s">
        <v>559</v>
      </c>
      <c r="G299" s="167" t="s">
        <v>374</v>
      </c>
      <c r="H299" s="168">
        <v>6.2E-2</v>
      </c>
      <c r="I299" s="169"/>
      <c r="J299" s="170">
        <f>ROUND(I299*H299,2)</f>
        <v>0</v>
      </c>
      <c r="K299" s="166" t="s">
        <v>159</v>
      </c>
      <c r="L299" s="39"/>
      <c r="M299" s="171" t="s">
        <v>1</v>
      </c>
      <c r="N299" s="172" t="s">
        <v>41</v>
      </c>
      <c r="O299" s="71"/>
      <c r="P299" s="173">
        <f>O299*H299</f>
        <v>0</v>
      </c>
      <c r="Q299" s="173">
        <v>0</v>
      </c>
      <c r="R299" s="173">
        <f>Q299*H299</f>
        <v>0</v>
      </c>
      <c r="S299" s="173">
        <v>0</v>
      </c>
      <c r="T299" s="17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5" t="s">
        <v>148</v>
      </c>
      <c r="AT299" s="175" t="s">
        <v>144</v>
      </c>
      <c r="AU299" s="175" t="s">
        <v>76</v>
      </c>
      <c r="AY299" s="17" t="s">
        <v>149</v>
      </c>
      <c r="BE299" s="176">
        <f>IF(N299="základní",J299,0)</f>
        <v>0</v>
      </c>
      <c r="BF299" s="176">
        <f>IF(N299="snížená",J299,0)</f>
        <v>0</v>
      </c>
      <c r="BG299" s="176">
        <f>IF(N299="zákl. přenesená",J299,0)</f>
        <v>0</v>
      </c>
      <c r="BH299" s="176">
        <f>IF(N299="sníž. přenesená",J299,0)</f>
        <v>0</v>
      </c>
      <c r="BI299" s="176">
        <f>IF(N299="nulová",J299,0)</f>
        <v>0</v>
      </c>
      <c r="BJ299" s="17" t="s">
        <v>83</v>
      </c>
      <c r="BK299" s="176">
        <f>ROUND(I299*H299,2)</f>
        <v>0</v>
      </c>
      <c r="BL299" s="17" t="s">
        <v>148</v>
      </c>
      <c r="BM299" s="175" t="s">
        <v>560</v>
      </c>
    </row>
    <row r="300" spans="1:65" s="2" customFormat="1" ht="19.5">
      <c r="A300" s="34"/>
      <c r="B300" s="35"/>
      <c r="C300" s="36"/>
      <c r="D300" s="177" t="s">
        <v>150</v>
      </c>
      <c r="E300" s="36"/>
      <c r="F300" s="178" t="s">
        <v>552</v>
      </c>
      <c r="G300" s="36"/>
      <c r="H300" s="36"/>
      <c r="I300" s="179"/>
      <c r="J300" s="36"/>
      <c r="K300" s="36"/>
      <c r="L300" s="39"/>
      <c r="M300" s="180"/>
      <c r="N300" s="181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150</v>
      </c>
      <c r="AU300" s="17" t="s">
        <v>76</v>
      </c>
    </row>
    <row r="301" spans="1:65" s="10" customFormat="1" ht="11.25">
      <c r="B301" s="197"/>
      <c r="C301" s="198"/>
      <c r="D301" s="177" t="s">
        <v>365</v>
      </c>
      <c r="E301" s="199" t="s">
        <v>1</v>
      </c>
      <c r="F301" s="200" t="s">
        <v>561</v>
      </c>
      <c r="G301" s="198"/>
      <c r="H301" s="201">
        <v>6.2E-2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365</v>
      </c>
      <c r="AU301" s="207" t="s">
        <v>76</v>
      </c>
      <c r="AV301" s="10" t="s">
        <v>85</v>
      </c>
      <c r="AW301" s="10" t="s">
        <v>32</v>
      </c>
      <c r="AX301" s="10" t="s">
        <v>76</v>
      </c>
      <c r="AY301" s="207" t="s">
        <v>149</v>
      </c>
    </row>
    <row r="302" spans="1:65" s="11" customFormat="1" ht="11.25">
      <c r="B302" s="208"/>
      <c r="C302" s="209"/>
      <c r="D302" s="177" t="s">
        <v>365</v>
      </c>
      <c r="E302" s="210" t="s">
        <v>1</v>
      </c>
      <c r="F302" s="211" t="s">
        <v>367</v>
      </c>
      <c r="G302" s="209"/>
      <c r="H302" s="212">
        <v>6.2E-2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365</v>
      </c>
      <c r="AU302" s="218" t="s">
        <v>76</v>
      </c>
      <c r="AV302" s="11" t="s">
        <v>148</v>
      </c>
      <c r="AW302" s="11" t="s">
        <v>32</v>
      </c>
      <c r="AX302" s="11" t="s">
        <v>83</v>
      </c>
      <c r="AY302" s="218" t="s">
        <v>149</v>
      </c>
    </row>
    <row r="303" spans="1:65" s="2" customFormat="1" ht="24.2" customHeight="1">
      <c r="A303" s="34"/>
      <c r="B303" s="35"/>
      <c r="C303" s="164" t="s">
        <v>562</v>
      </c>
      <c r="D303" s="164" t="s">
        <v>144</v>
      </c>
      <c r="E303" s="165" t="s">
        <v>563</v>
      </c>
      <c r="F303" s="166" t="s">
        <v>564</v>
      </c>
      <c r="G303" s="167" t="s">
        <v>374</v>
      </c>
      <c r="H303" s="168">
        <v>0.90900000000000003</v>
      </c>
      <c r="I303" s="169"/>
      <c r="J303" s="170">
        <f>ROUND(I303*H303,2)</f>
        <v>0</v>
      </c>
      <c r="K303" s="166" t="s">
        <v>159</v>
      </c>
      <c r="L303" s="39"/>
      <c r="M303" s="171" t="s">
        <v>1</v>
      </c>
      <c r="N303" s="172" t="s">
        <v>41</v>
      </c>
      <c r="O303" s="71"/>
      <c r="P303" s="173">
        <f>O303*H303</f>
        <v>0</v>
      </c>
      <c r="Q303" s="173">
        <v>0</v>
      </c>
      <c r="R303" s="173">
        <f>Q303*H303</f>
        <v>0</v>
      </c>
      <c r="S303" s="173">
        <v>0</v>
      </c>
      <c r="T303" s="174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5" t="s">
        <v>148</v>
      </c>
      <c r="AT303" s="175" t="s">
        <v>144</v>
      </c>
      <c r="AU303" s="175" t="s">
        <v>76</v>
      </c>
      <c r="AY303" s="17" t="s">
        <v>149</v>
      </c>
      <c r="BE303" s="176">
        <f>IF(N303="základní",J303,0)</f>
        <v>0</v>
      </c>
      <c r="BF303" s="176">
        <f>IF(N303="snížená",J303,0)</f>
        <v>0</v>
      </c>
      <c r="BG303" s="176">
        <f>IF(N303="zákl. přenesená",J303,0)</f>
        <v>0</v>
      </c>
      <c r="BH303" s="176">
        <f>IF(N303="sníž. přenesená",J303,0)</f>
        <v>0</v>
      </c>
      <c r="BI303" s="176">
        <f>IF(N303="nulová",J303,0)</f>
        <v>0</v>
      </c>
      <c r="BJ303" s="17" t="s">
        <v>83</v>
      </c>
      <c r="BK303" s="176">
        <f>ROUND(I303*H303,2)</f>
        <v>0</v>
      </c>
      <c r="BL303" s="17" t="s">
        <v>148</v>
      </c>
      <c r="BM303" s="175" t="s">
        <v>565</v>
      </c>
    </row>
    <row r="304" spans="1:65" s="2" customFormat="1" ht="19.5">
      <c r="A304" s="34"/>
      <c r="B304" s="35"/>
      <c r="C304" s="36"/>
      <c r="D304" s="177" t="s">
        <v>150</v>
      </c>
      <c r="E304" s="36"/>
      <c r="F304" s="178" t="s">
        <v>552</v>
      </c>
      <c r="G304" s="36"/>
      <c r="H304" s="36"/>
      <c r="I304" s="179"/>
      <c r="J304" s="36"/>
      <c r="K304" s="36"/>
      <c r="L304" s="39"/>
      <c r="M304" s="180"/>
      <c r="N304" s="181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150</v>
      </c>
      <c r="AU304" s="17" t="s">
        <v>76</v>
      </c>
    </row>
    <row r="305" spans="1:65" s="10" customFormat="1" ht="11.25">
      <c r="B305" s="197"/>
      <c r="C305" s="198"/>
      <c r="D305" s="177" t="s">
        <v>365</v>
      </c>
      <c r="E305" s="199" t="s">
        <v>1</v>
      </c>
      <c r="F305" s="200" t="s">
        <v>566</v>
      </c>
      <c r="G305" s="198"/>
      <c r="H305" s="201">
        <v>0.90900000000000003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365</v>
      </c>
      <c r="AU305" s="207" t="s">
        <v>76</v>
      </c>
      <c r="AV305" s="10" t="s">
        <v>85</v>
      </c>
      <c r="AW305" s="10" t="s">
        <v>32</v>
      </c>
      <c r="AX305" s="10" t="s">
        <v>76</v>
      </c>
      <c r="AY305" s="207" t="s">
        <v>149</v>
      </c>
    </row>
    <row r="306" spans="1:65" s="11" customFormat="1" ht="11.25">
      <c r="B306" s="208"/>
      <c r="C306" s="209"/>
      <c r="D306" s="177" t="s">
        <v>365</v>
      </c>
      <c r="E306" s="210" t="s">
        <v>1</v>
      </c>
      <c r="F306" s="211" t="s">
        <v>367</v>
      </c>
      <c r="G306" s="209"/>
      <c r="H306" s="212">
        <v>0.90900000000000003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365</v>
      </c>
      <c r="AU306" s="218" t="s">
        <v>76</v>
      </c>
      <c r="AV306" s="11" t="s">
        <v>148</v>
      </c>
      <c r="AW306" s="11" t="s">
        <v>32</v>
      </c>
      <c r="AX306" s="11" t="s">
        <v>83</v>
      </c>
      <c r="AY306" s="218" t="s">
        <v>149</v>
      </c>
    </row>
    <row r="307" spans="1:65" s="2" customFormat="1" ht="24.2" customHeight="1">
      <c r="A307" s="34"/>
      <c r="B307" s="35"/>
      <c r="C307" s="164" t="s">
        <v>261</v>
      </c>
      <c r="D307" s="164" t="s">
        <v>144</v>
      </c>
      <c r="E307" s="165" t="s">
        <v>567</v>
      </c>
      <c r="F307" s="166" t="s">
        <v>568</v>
      </c>
      <c r="G307" s="167" t="s">
        <v>147</v>
      </c>
      <c r="H307" s="168">
        <v>252.19</v>
      </c>
      <c r="I307" s="169"/>
      <c r="J307" s="170">
        <f>ROUND(I307*H307,2)</f>
        <v>0</v>
      </c>
      <c r="K307" s="166" t="s">
        <v>159</v>
      </c>
      <c r="L307" s="39"/>
      <c r="M307" s="171" t="s">
        <v>1</v>
      </c>
      <c r="N307" s="172" t="s">
        <v>41</v>
      </c>
      <c r="O307" s="71"/>
      <c r="P307" s="173">
        <f>O307*H307</f>
        <v>0</v>
      </c>
      <c r="Q307" s="173">
        <v>0</v>
      </c>
      <c r="R307" s="173">
        <f>Q307*H307</f>
        <v>0</v>
      </c>
      <c r="S307" s="173">
        <v>0</v>
      </c>
      <c r="T307" s="17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5" t="s">
        <v>148</v>
      </c>
      <c r="AT307" s="175" t="s">
        <v>144</v>
      </c>
      <c r="AU307" s="175" t="s">
        <v>76</v>
      </c>
      <c r="AY307" s="17" t="s">
        <v>149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7" t="s">
        <v>83</v>
      </c>
      <c r="BK307" s="176">
        <f>ROUND(I307*H307,2)</f>
        <v>0</v>
      </c>
      <c r="BL307" s="17" t="s">
        <v>148</v>
      </c>
      <c r="BM307" s="175" t="s">
        <v>569</v>
      </c>
    </row>
    <row r="308" spans="1:65" s="2" customFormat="1" ht="19.5">
      <c r="A308" s="34"/>
      <c r="B308" s="35"/>
      <c r="C308" s="36"/>
      <c r="D308" s="177" t="s">
        <v>150</v>
      </c>
      <c r="E308" s="36"/>
      <c r="F308" s="178" t="s">
        <v>386</v>
      </c>
      <c r="G308" s="36"/>
      <c r="H308" s="36"/>
      <c r="I308" s="179"/>
      <c r="J308" s="36"/>
      <c r="K308" s="36"/>
      <c r="L308" s="39"/>
      <c r="M308" s="180"/>
      <c r="N308" s="181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150</v>
      </c>
      <c r="AU308" s="17" t="s">
        <v>76</v>
      </c>
    </row>
    <row r="309" spans="1:65" s="10" customFormat="1" ht="11.25">
      <c r="B309" s="197"/>
      <c r="C309" s="198"/>
      <c r="D309" s="177" t="s">
        <v>365</v>
      </c>
      <c r="E309" s="199" t="s">
        <v>1</v>
      </c>
      <c r="F309" s="200" t="s">
        <v>493</v>
      </c>
      <c r="G309" s="198"/>
      <c r="H309" s="201">
        <v>252.19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365</v>
      </c>
      <c r="AU309" s="207" t="s">
        <v>76</v>
      </c>
      <c r="AV309" s="10" t="s">
        <v>85</v>
      </c>
      <c r="AW309" s="10" t="s">
        <v>32</v>
      </c>
      <c r="AX309" s="10" t="s">
        <v>76</v>
      </c>
      <c r="AY309" s="207" t="s">
        <v>149</v>
      </c>
    </row>
    <row r="310" spans="1:65" s="11" customFormat="1" ht="11.25">
      <c r="B310" s="208"/>
      <c r="C310" s="209"/>
      <c r="D310" s="177" t="s">
        <v>365</v>
      </c>
      <c r="E310" s="210" t="s">
        <v>1</v>
      </c>
      <c r="F310" s="211" t="s">
        <v>367</v>
      </c>
      <c r="G310" s="209"/>
      <c r="H310" s="212">
        <v>252.19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365</v>
      </c>
      <c r="AU310" s="218" t="s">
        <v>76</v>
      </c>
      <c r="AV310" s="11" t="s">
        <v>148</v>
      </c>
      <c r="AW310" s="11" t="s">
        <v>32</v>
      </c>
      <c r="AX310" s="11" t="s">
        <v>83</v>
      </c>
      <c r="AY310" s="218" t="s">
        <v>149</v>
      </c>
    </row>
    <row r="311" spans="1:65" s="2" customFormat="1" ht="24.2" customHeight="1">
      <c r="A311" s="34"/>
      <c r="B311" s="35"/>
      <c r="C311" s="164" t="s">
        <v>570</v>
      </c>
      <c r="D311" s="164" t="s">
        <v>144</v>
      </c>
      <c r="E311" s="165" t="s">
        <v>571</v>
      </c>
      <c r="F311" s="166" t="s">
        <v>572</v>
      </c>
      <c r="G311" s="167" t="s">
        <v>158</v>
      </c>
      <c r="H311" s="168">
        <v>5</v>
      </c>
      <c r="I311" s="169"/>
      <c r="J311" s="170">
        <f>ROUND(I311*H311,2)</f>
        <v>0</v>
      </c>
      <c r="K311" s="166" t="s">
        <v>159</v>
      </c>
      <c r="L311" s="39"/>
      <c r="M311" s="171" t="s">
        <v>1</v>
      </c>
      <c r="N311" s="172" t="s">
        <v>41</v>
      </c>
      <c r="O311" s="71"/>
      <c r="P311" s="173">
        <f>O311*H311</f>
        <v>0</v>
      </c>
      <c r="Q311" s="173">
        <v>0</v>
      </c>
      <c r="R311" s="173">
        <f>Q311*H311</f>
        <v>0</v>
      </c>
      <c r="S311" s="173">
        <v>0</v>
      </c>
      <c r="T311" s="174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5" t="s">
        <v>148</v>
      </c>
      <c r="AT311" s="175" t="s">
        <v>144</v>
      </c>
      <c r="AU311" s="175" t="s">
        <v>76</v>
      </c>
      <c r="AY311" s="17" t="s">
        <v>149</v>
      </c>
      <c r="BE311" s="176">
        <f>IF(N311="základní",J311,0)</f>
        <v>0</v>
      </c>
      <c r="BF311" s="176">
        <f>IF(N311="snížená",J311,0)</f>
        <v>0</v>
      </c>
      <c r="BG311" s="176">
        <f>IF(N311="zákl. přenesená",J311,0)</f>
        <v>0</v>
      </c>
      <c r="BH311" s="176">
        <f>IF(N311="sníž. přenesená",J311,0)</f>
        <v>0</v>
      </c>
      <c r="BI311" s="176">
        <f>IF(N311="nulová",J311,0)</f>
        <v>0</v>
      </c>
      <c r="BJ311" s="17" t="s">
        <v>83</v>
      </c>
      <c r="BK311" s="176">
        <f>ROUND(I311*H311,2)</f>
        <v>0</v>
      </c>
      <c r="BL311" s="17" t="s">
        <v>148</v>
      </c>
      <c r="BM311" s="175" t="s">
        <v>573</v>
      </c>
    </row>
    <row r="312" spans="1:65" s="2" customFormat="1" ht="19.5">
      <c r="A312" s="34"/>
      <c r="B312" s="35"/>
      <c r="C312" s="36"/>
      <c r="D312" s="177" t="s">
        <v>150</v>
      </c>
      <c r="E312" s="36"/>
      <c r="F312" s="178" t="s">
        <v>574</v>
      </c>
      <c r="G312" s="36"/>
      <c r="H312" s="36"/>
      <c r="I312" s="179"/>
      <c r="J312" s="36"/>
      <c r="K312" s="36"/>
      <c r="L312" s="39"/>
      <c r="M312" s="180"/>
      <c r="N312" s="181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150</v>
      </c>
      <c r="AU312" s="17" t="s">
        <v>76</v>
      </c>
    </row>
    <row r="313" spans="1:65" s="2" customFormat="1" ht="16.5" customHeight="1">
      <c r="A313" s="34"/>
      <c r="B313" s="35"/>
      <c r="C313" s="164" t="s">
        <v>266</v>
      </c>
      <c r="D313" s="164" t="s">
        <v>144</v>
      </c>
      <c r="E313" s="165" t="s">
        <v>575</v>
      </c>
      <c r="F313" s="166" t="s">
        <v>576</v>
      </c>
      <c r="G313" s="167" t="s">
        <v>158</v>
      </c>
      <c r="H313" s="168">
        <v>1</v>
      </c>
      <c r="I313" s="169"/>
      <c r="J313" s="170">
        <f>ROUND(I313*H313,2)</f>
        <v>0</v>
      </c>
      <c r="K313" s="166" t="s">
        <v>159</v>
      </c>
      <c r="L313" s="39"/>
      <c r="M313" s="171" t="s">
        <v>1</v>
      </c>
      <c r="N313" s="172" t="s">
        <v>41</v>
      </c>
      <c r="O313" s="71"/>
      <c r="P313" s="173">
        <f>O313*H313</f>
        <v>0</v>
      </c>
      <c r="Q313" s="173">
        <v>0</v>
      </c>
      <c r="R313" s="173">
        <f>Q313*H313</f>
        <v>0</v>
      </c>
      <c r="S313" s="173">
        <v>0</v>
      </c>
      <c r="T313" s="17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5" t="s">
        <v>148</v>
      </c>
      <c r="AT313" s="175" t="s">
        <v>144</v>
      </c>
      <c r="AU313" s="175" t="s">
        <v>76</v>
      </c>
      <c r="AY313" s="17" t="s">
        <v>149</v>
      </c>
      <c r="BE313" s="176">
        <f>IF(N313="základní",J313,0)</f>
        <v>0</v>
      </c>
      <c r="BF313" s="176">
        <f>IF(N313="snížená",J313,0)</f>
        <v>0</v>
      </c>
      <c r="BG313" s="176">
        <f>IF(N313="zákl. přenesená",J313,0)</f>
        <v>0</v>
      </c>
      <c r="BH313" s="176">
        <f>IF(N313="sníž. přenesená",J313,0)</f>
        <v>0</v>
      </c>
      <c r="BI313" s="176">
        <f>IF(N313="nulová",J313,0)</f>
        <v>0</v>
      </c>
      <c r="BJ313" s="17" t="s">
        <v>83</v>
      </c>
      <c r="BK313" s="176">
        <f>ROUND(I313*H313,2)</f>
        <v>0</v>
      </c>
      <c r="BL313" s="17" t="s">
        <v>148</v>
      </c>
      <c r="BM313" s="175" t="s">
        <v>577</v>
      </c>
    </row>
    <row r="314" spans="1:65" s="2" customFormat="1" ht="19.5">
      <c r="A314" s="34"/>
      <c r="B314" s="35"/>
      <c r="C314" s="36"/>
      <c r="D314" s="177" t="s">
        <v>150</v>
      </c>
      <c r="E314" s="36"/>
      <c r="F314" s="178" t="s">
        <v>578</v>
      </c>
      <c r="G314" s="36"/>
      <c r="H314" s="36"/>
      <c r="I314" s="179"/>
      <c r="J314" s="36"/>
      <c r="K314" s="36"/>
      <c r="L314" s="39"/>
      <c r="M314" s="180"/>
      <c r="N314" s="181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150</v>
      </c>
      <c r="AU314" s="17" t="s">
        <v>76</v>
      </c>
    </row>
    <row r="315" spans="1:65" s="2" customFormat="1" ht="16.5" customHeight="1">
      <c r="A315" s="34"/>
      <c r="B315" s="35"/>
      <c r="C315" s="164" t="s">
        <v>579</v>
      </c>
      <c r="D315" s="164" t="s">
        <v>144</v>
      </c>
      <c r="E315" s="165" t="s">
        <v>580</v>
      </c>
      <c r="F315" s="166" t="s">
        <v>581</v>
      </c>
      <c r="G315" s="167" t="s">
        <v>158</v>
      </c>
      <c r="H315" s="168">
        <v>7</v>
      </c>
      <c r="I315" s="169"/>
      <c r="J315" s="170">
        <f>ROUND(I315*H315,2)</f>
        <v>0</v>
      </c>
      <c r="K315" s="166" t="s">
        <v>159</v>
      </c>
      <c r="L315" s="39"/>
      <c r="M315" s="171" t="s">
        <v>1</v>
      </c>
      <c r="N315" s="172" t="s">
        <v>41</v>
      </c>
      <c r="O315" s="71"/>
      <c r="P315" s="173">
        <f>O315*H315</f>
        <v>0</v>
      </c>
      <c r="Q315" s="173">
        <v>0</v>
      </c>
      <c r="R315" s="173">
        <f>Q315*H315</f>
        <v>0</v>
      </c>
      <c r="S315" s="173">
        <v>0</v>
      </c>
      <c r="T315" s="174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5" t="s">
        <v>148</v>
      </c>
      <c r="AT315" s="175" t="s">
        <v>144</v>
      </c>
      <c r="AU315" s="175" t="s">
        <v>76</v>
      </c>
      <c r="AY315" s="17" t="s">
        <v>149</v>
      </c>
      <c r="BE315" s="176">
        <f>IF(N315="základní",J315,0)</f>
        <v>0</v>
      </c>
      <c r="BF315" s="176">
        <f>IF(N315="snížená",J315,0)</f>
        <v>0</v>
      </c>
      <c r="BG315" s="176">
        <f>IF(N315="zákl. přenesená",J315,0)</f>
        <v>0</v>
      </c>
      <c r="BH315" s="176">
        <f>IF(N315="sníž. přenesená",J315,0)</f>
        <v>0</v>
      </c>
      <c r="BI315" s="176">
        <f>IF(N315="nulová",J315,0)</f>
        <v>0</v>
      </c>
      <c r="BJ315" s="17" t="s">
        <v>83</v>
      </c>
      <c r="BK315" s="176">
        <f>ROUND(I315*H315,2)</f>
        <v>0</v>
      </c>
      <c r="BL315" s="17" t="s">
        <v>148</v>
      </c>
      <c r="BM315" s="175" t="s">
        <v>582</v>
      </c>
    </row>
    <row r="316" spans="1:65" s="2" customFormat="1" ht="19.5">
      <c r="A316" s="34"/>
      <c r="B316" s="35"/>
      <c r="C316" s="36"/>
      <c r="D316" s="177" t="s">
        <v>150</v>
      </c>
      <c r="E316" s="36"/>
      <c r="F316" s="178" t="s">
        <v>578</v>
      </c>
      <c r="G316" s="36"/>
      <c r="H316" s="36"/>
      <c r="I316" s="179"/>
      <c r="J316" s="36"/>
      <c r="K316" s="36"/>
      <c r="L316" s="39"/>
      <c r="M316" s="180"/>
      <c r="N316" s="181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150</v>
      </c>
      <c r="AU316" s="17" t="s">
        <v>76</v>
      </c>
    </row>
    <row r="317" spans="1:65" s="2" customFormat="1" ht="16.5" customHeight="1">
      <c r="A317" s="34"/>
      <c r="B317" s="35"/>
      <c r="C317" s="164" t="s">
        <v>270</v>
      </c>
      <c r="D317" s="164" t="s">
        <v>144</v>
      </c>
      <c r="E317" s="165" t="s">
        <v>583</v>
      </c>
      <c r="F317" s="166" t="s">
        <v>584</v>
      </c>
      <c r="G317" s="167" t="s">
        <v>158</v>
      </c>
      <c r="H317" s="168">
        <v>1</v>
      </c>
      <c r="I317" s="169"/>
      <c r="J317" s="170">
        <f>ROUND(I317*H317,2)</f>
        <v>0</v>
      </c>
      <c r="K317" s="166" t="s">
        <v>159</v>
      </c>
      <c r="L317" s="39"/>
      <c r="M317" s="171" t="s">
        <v>1</v>
      </c>
      <c r="N317" s="172" t="s">
        <v>41</v>
      </c>
      <c r="O317" s="71"/>
      <c r="P317" s="173">
        <f>O317*H317</f>
        <v>0</v>
      </c>
      <c r="Q317" s="173">
        <v>0</v>
      </c>
      <c r="R317" s="173">
        <f>Q317*H317</f>
        <v>0</v>
      </c>
      <c r="S317" s="173">
        <v>0</v>
      </c>
      <c r="T317" s="17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5" t="s">
        <v>148</v>
      </c>
      <c r="AT317" s="175" t="s">
        <v>144</v>
      </c>
      <c r="AU317" s="175" t="s">
        <v>76</v>
      </c>
      <c r="AY317" s="17" t="s">
        <v>149</v>
      </c>
      <c r="BE317" s="176">
        <f>IF(N317="základní",J317,0)</f>
        <v>0</v>
      </c>
      <c r="BF317" s="176">
        <f>IF(N317="snížená",J317,0)</f>
        <v>0</v>
      </c>
      <c r="BG317" s="176">
        <f>IF(N317="zákl. přenesená",J317,0)</f>
        <v>0</v>
      </c>
      <c r="BH317" s="176">
        <f>IF(N317="sníž. přenesená",J317,0)</f>
        <v>0</v>
      </c>
      <c r="BI317" s="176">
        <f>IF(N317="nulová",J317,0)</f>
        <v>0</v>
      </c>
      <c r="BJ317" s="17" t="s">
        <v>83</v>
      </c>
      <c r="BK317" s="176">
        <f>ROUND(I317*H317,2)</f>
        <v>0</v>
      </c>
      <c r="BL317" s="17" t="s">
        <v>148</v>
      </c>
      <c r="BM317" s="175" t="s">
        <v>585</v>
      </c>
    </row>
    <row r="318" spans="1:65" s="2" customFormat="1" ht="19.5">
      <c r="A318" s="34"/>
      <c r="B318" s="35"/>
      <c r="C318" s="36"/>
      <c r="D318" s="177" t="s">
        <v>150</v>
      </c>
      <c r="E318" s="36"/>
      <c r="F318" s="178" t="s">
        <v>578</v>
      </c>
      <c r="G318" s="36"/>
      <c r="H318" s="36"/>
      <c r="I318" s="179"/>
      <c r="J318" s="36"/>
      <c r="K318" s="36"/>
      <c r="L318" s="39"/>
      <c r="M318" s="180"/>
      <c r="N318" s="181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150</v>
      </c>
      <c r="AU318" s="17" t="s">
        <v>76</v>
      </c>
    </row>
    <row r="319" spans="1:65" s="2" customFormat="1" ht="16.5" customHeight="1">
      <c r="A319" s="34"/>
      <c r="B319" s="35"/>
      <c r="C319" s="164" t="s">
        <v>586</v>
      </c>
      <c r="D319" s="164" t="s">
        <v>144</v>
      </c>
      <c r="E319" s="165" t="s">
        <v>587</v>
      </c>
      <c r="F319" s="166" t="s">
        <v>588</v>
      </c>
      <c r="G319" s="167" t="s">
        <v>158</v>
      </c>
      <c r="H319" s="168">
        <v>7</v>
      </c>
      <c r="I319" s="169"/>
      <c r="J319" s="170">
        <f>ROUND(I319*H319,2)</f>
        <v>0</v>
      </c>
      <c r="K319" s="166" t="s">
        <v>159</v>
      </c>
      <c r="L319" s="39"/>
      <c r="M319" s="171" t="s">
        <v>1</v>
      </c>
      <c r="N319" s="172" t="s">
        <v>41</v>
      </c>
      <c r="O319" s="71"/>
      <c r="P319" s="173">
        <f>O319*H319</f>
        <v>0</v>
      </c>
      <c r="Q319" s="173">
        <v>0</v>
      </c>
      <c r="R319" s="173">
        <f>Q319*H319</f>
        <v>0</v>
      </c>
      <c r="S319" s="173">
        <v>0</v>
      </c>
      <c r="T319" s="174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5" t="s">
        <v>148</v>
      </c>
      <c r="AT319" s="175" t="s">
        <v>144</v>
      </c>
      <c r="AU319" s="175" t="s">
        <v>76</v>
      </c>
      <c r="AY319" s="17" t="s">
        <v>149</v>
      </c>
      <c r="BE319" s="176">
        <f>IF(N319="základní",J319,0)</f>
        <v>0</v>
      </c>
      <c r="BF319" s="176">
        <f>IF(N319="snížená",J319,0)</f>
        <v>0</v>
      </c>
      <c r="BG319" s="176">
        <f>IF(N319="zákl. přenesená",J319,0)</f>
        <v>0</v>
      </c>
      <c r="BH319" s="176">
        <f>IF(N319="sníž. přenesená",J319,0)</f>
        <v>0</v>
      </c>
      <c r="BI319" s="176">
        <f>IF(N319="nulová",J319,0)</f>
        <v>0</v>
      </c>
      <c r="BJ319" s="17" t="s">
        <v>83</v>
      </c>
      <c r="BK319" s="176">
        <f>ROUND(I319*H319,2)</f>
        <v>0</v>
      </c>
      <c r="BL319" s="17" t="s">
        <v>148</v>
      </c>
      <c r="BM319" s="175" t="s">
        <v>589</v>
      </c>
    </row>
    <row r="320" spans="1:65" s="2" customFormat="1" ht="19.5">
      <c r="A320" s="34"/>
      <c r="B320" s="35"/>
      <c r="C320" s="36"/>
      <c r="D320" s="177" t="s">
        <v>150</v>
      </c>
      <c r="E320" s="36"/>
      <c r="F320" s="178" t="s">
        <v>578</v>
      </c>
      <c r="G320" s="36"/>
      <c r="H320" s="36"/>
      <c r="I320" s="179"/>
      <c r="J320" s="36"/>
      <c r="K320" s="36"/>
      <c r="L320" s="39"/>
      <c r="M320" s="180"/>
      <c r="N320" s="181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150</v>
      </c>
      <c r="AU320" s="17" t="s">
        <v>76</v>
      </c>
    </row>
    <row r="321" spans="1:65" s="2" customFormat="1" ht="21.75" customHeight="1">
      <c r="A321" s="34"/>
      <c r="B321" s="35"/>
      <c r="C321" s="164" t="s">
        <v>275</v>
      </c>
      <c r="D321" s="164" t="s">
        <v>144</v>
      </c>
      <c r="E321" s="165" t="s">
        <v>590</v>
      </c>
      <c r="F321" s="166" t="s">
        <v>591</v>
      </c>
      <c r="G321" s="167" t="s">
        <v>370</v>
      </c>
      <c r="H321" s="168">
        <v>560.33000000000004</v>
      </c>
      <c r="I321" s="169"/>
      <c r="J321" s="170">
        <f>ROUND(I321*H321,2)</f>
        <v>0</v>
      </c>
      <c r="K321" s="166" t="s">
        <v>159</v>
      </c>
      <c r="L321" s="39"/>
      <c r="M321" s="171" t="s">
        <v>1</v>
      </c>
      <c r="N321" s="172" t="s">
        <v>41</v>
      </c>
      <c r="O321" s="71"/>
      <c r="P321" s="173">
        <f>O321*H321</f>
        <v>0</v>
      </c>
      <c r="Q321" s="173">
        <v>0</v>
      </c>
      <c r="R321" s="173">
        <f>Q321*H321</f>
        <v>0</v>
      </c>
      <c r="S321" s="173">
        <v>0</v>
      </c>
      <c r="T321" s="174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75" t="s">
        <v>148</v>
      </c>
      <c r="AT321" s="175" t="s">
        <v>144</v>
      </c>
      <c r="AU321" s="175" t="s">
        <v>76</v>
      </c>
      <c r="AY321" s="17" t="s">
        <v>149</v>
      </c>
      <c r="BE321" s="176">
        <f>IF(N321="základní",J321,0)</f>
        <v>0</v>
      </c>
      <c r="BF321" s="176">
        <f>IF(N321="snížená",J321,0)</f>
        <v>0</v>
      </c>
      <c r="BG321" s="176">
        <f>IF(N321="zákl. přenesená",J321,0)</f>
        <v>0</v>
      </c>
      <c r="BH321" s="176">
        <f>IF(N321="sníž. přenesená",J321,0)</f>
        <v>0</v>
      </c>
      <c r="BI321" s="176">
        <f>IF(N321="nulová",J321,0)</f>
        <v>0</v>
      </c>
      <c r="BJ321" s="17" t="s">
        <v>83</v>
      </c>
      <c r="BK321" s="176">
        <f>ROUND(I321*H321,2)</f>
        <v>0</v>
      </c>
      <c r="BL321" s="17" t="s">
        <v>148</v>
      </c>
      <c r="BM321" s="175" t="s">
        <v>592</v>
      </c>
    </row>
    <row r="322" spans="1:65" s="10" customFormat="1" ht="11.25">
      <c r="B322" s="197"/>
      <c r="C322" s="198"/>
      <c r="D322" s="177" t="s">
        <v>365</v>
      </c>
      <c r="E322" s="199" t="s">
        <v>1</v>
      </c>
      <c r="F322" s="200" t="s">
        <v>451</v>
      </c>
      <c r="G322" s="198"/>
      <c r="H322" s="201">
        <v>560.33000000000004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365</v>
      </c>
      <c r="AU322" s="207" t="s">
        <v>76</v>
      </c>
      <c r="AV322" s="10" t="s">
        <v>85</v>
      </c>
      <c r="AW322" s="10" t="s">
        <v>32</v>
      </c>
      <c r="AX322" s="10" t="s">
        <v>76</v>
      </c>
      <c r="AY322" s="207" t="s">
        <v>149</v>
      </c>
    </row>
    <row r="323" spans="1:65" s="11" customFormat="1" ht="11.25">
      <c r="B323" s="208"/>
      <c r="C323" s="209"/>
      <c r="D323" s="177" t="s">
        <v>365</v>
      </c>
      <c r="E323" s="210" t="s">
        <v>1</v>
      </c>
      <c r="F323" s="211" t="s">
        <v>367</v>
      </c>
      <c r="G323" s="209"/>
      <c r="H323" s="212">
        <v>560.33000000000004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365</v>
      </c>
      <c r="AU323" s="218" t="s">
        <v>76</v>
      </c>
      <c r="AV323" s="11" t="s">
        <v>148</v>
      </c>
      <c r="AW323" s="11" t="s">
        <v>32</v>
      </c>
      <c r="AX323" s="11" t="s">
        <v>83</v>
      </c>
      <c r="AY323" s="218" t="s">
        <v>149</v>
      </c>
    </row>
    <row r="324" spans="1:65" s="2" customFormat="1" ht="21.75" customHeight="1">
      <c r="A324" s="34"/>
      <c r="B324" s="35"/>
      <c r="C324" s="164" t="s">
        <v>593</v>
      </c>
      <c r="D324" s="164" t="s">
        <v>144</v>
      </c>
      <c r="E324" s="165" t="s">
        <v>594</v>
      </c>
      <c r="F324" s="166" t="s">
        <v>595</v>
      </c>
      <c r="G324" s="167" t="s">
        <v>370</v>
      </c>
      <c r="H324" s="168">
        <v>3664.8119999999999</v>
      </c>
      <c r="I324" s="169"/>
      <c r="J324" s="170">
        <f>ROUND(I324*H324,2)</f>
        <v>0</v>
      </c>
      <c r="K324" s="166" t="s">
        <v>159</v>
      </c>
      <c r="L324" s="39"/>
      <c r="M324" s="171" t="s">
        <v>1</v>
      </c>
      <c r="N324" s="172" t="s">
        <v>41</v>
      </c>
      <c r="O324" s="71"/>
      <c r="P324" s="173">
        <f>O324*H324</f>
        <v>0</v>
      </c>
      <c r="Q324" s="173">
        <v>0</v>
      </c>
      <c r="R324" s="173">
        <f>Q324*H324</f>
        <v>0</v>
      </c>
      <c r="S324" s="173">
        <v>0</v>
      </c>
      <c r="T324" s="174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75" t="s">
        <v>148</v>
      </c>
      <c r="AT324" s="175" t="s">
        <v>144</v>
      </c>
      <c r="AU324" s="175" t="s">
        <v>76</v>
      </c>
      <c r="AY324" s="17" t="s">
        <v>149</v>
      </c>
      <c r="BE324" s="176">
        <f>IF(N324="základní",J324,0)</f>
        <v>0</v>
      </c>
      <c r="BF324" s="176">
        <f>IF(N324="snížená",J324,0)</f>
        <v>0</v>
      </c>
      <c r="BG324" s="176">
        <f>IF(N324="zákl. přenesená",J324,0)</f>
        <v>0</v>
      </c>
      <c r="BH324" s="176">
        <f>IF(N324="sníž. přenesená",J324,0)</f>
        <v>0</v>
      </c>
      <c r="BI324" s="176">
        <f>IF(N324="nulová",J324,0)</f>
        <v>0</v>
      </c>
      <c r="BJ324" s="17" t="s">
        <v>83</v>
      </c>
      <c r="BK324" s="176">
        <f>ROUND(I324*H324,2)</f>
        <v>0</v>
      </c>
      <c r="BL324" s="17" t="s">
        <v>148</v>
      </c>
      <c r="BM324" s="175" t="s">
        <v>596</v>
      </c>
    </row>
    <row r="325" spans="1:65" s="12" customFormat="1" ht="11.25">
      <c r="B325" s="219"/>
      <c r="C325" s="220"/>
      <c r="D325" s="177" t="s">
        <v>365</v>
      </c>
      <c r="E325" s="221" t="s">
        <v>1</v>
      </c>
      <c r="F325" s="222" t="s">
        <v>597</v>
      </c>
      <c r="G325" s="220"/>
      <c r="H325" s="221" t="s">
        <v>1</v>
      </c>
      <c r="I325" s="223"/>
      <c r="J325" s="220"/>
      <c r="K325" s="220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365</v>
      </c>
      <c r="AU325" s="228" t="s">
        <v>76</v>
      </c>
      <c r="AV325" s="12" t="s">
        <v>83</v>
      </c>
      <c r="AW325" s="12" t="s">
        <v>32</v>
      </c>
      <c r="AX325" s="12" t="s">
        <v>76</v>
      </c>
      <c r="AY325" s="228" t="s">
        <v>149</v>
      </c>
    </row>
    <row r="326" spans="1:65" s="10" customFormat="1" ht="11.25">
      <c r="B326" s="197"/>
      <c r="C326" s="198"/>
      <c r="D326" s="177" t="s">
        <v>365</v>
      </c>
      <c r="E326" s="199" t="s">
        <v>1</v>
      </c>
      <c r="F326" s="200" t="s">
        <v>598</v>
      </c>
      <c r="G326" s="198"/>
      <c r="H326" s="201">
        <v>3664.8119999999999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365</v>
      </c>
      <c r="AU326" s="207" t="s">
        <v>76</v>
      </c>
      <c r="AV326" s="10" t="s">
        <v>85</v>
      </c>
      <c r="AW326" s="10" t="s">
        <v>32</v>
      </c>
      <c r="AX326" s="10" t="s">
        <v>76</v>
      </c>
      <c r="AY326" s="207" t="s">
        <v>149</v>
      </c>
    </row>
    <row r="327" spans="1:65" s="11" customFormat="1" ht="11.25">
      <c r="B327" s="208"/>
      <c r="C327" s="209"/>
      <c r="D327" s="177" t="s">
        <v>365</v>
      </c>
      <c r="E327" s="210" t="s">
        <v>1</v>
      </c>
      <c r="F327" s="211" t="s">
        <v>367</v>
      </c>
      <c r="G327" s="209"/>
      <c r="H327" s="212">
        <v>3664.8119999999999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365</v>
      </c>
      <c r="AU327" s="218" t="s">
        <v>76</v>
      </c>
      <c r="AV327" s="11" t="s">
        <v>148</v>
      </c>
      <c r="AW327" s="11" t="s">
        <v>32</v>
      </c>
      <c r="AX327" s="11" t="s">
        <v>83</v>
      </c>
      <c r="AY327" s="218" t="s">
        <v>149</v>
      </c>
    </row>
    <row r="328" spans="1:65" s="2" customFormat="1" ht="24.2" customHeight="1">
      <c r="A328" s="34"/>
      <c r="B328" s="35"/>
      <c r="C328" s="164" t="s">
        <v>279</v>
      </c>
      <c r="D328" s="164" t="s">
        <v>144</v>
      </c>
      <c r="E328" s="165" t="s">
        <v>599</v>
      </c>
      <c r="F328" s="166" t="s">
        <v>600</v>
      </c>
      <c r="G328" s="167" t="s">
        <v>370</v>
      </c>
      <c r="H328" s="168">
        <v>102.09099999999999</v>
      </c>
      <c r="I328" s="169"/>
      <c r="J328" s="170">
        <f>ROUND(I328*H328,2)</f>
        <v>0</v>
      </c>
      <c r="K328" s="166" t="s">
        <v>159</v>
      </c>
      <c r="L328" s="39"/>
      <c r="M328" s="171" t="s">
        <v>1</v>
      </c>
      <c r="N328" s="172" t="s">
        <v>41</v>
      </c>
      <c r="O328" s="71"/>
      <c r="P328" s="173">
        <f>O328*H328</f>
        <v>0</v>
      </c>
      <c r="Q328" s="173">
        <v>0</v>
      </c>
      <c r="R328" s="173">
        <f>Q328*H328</f>
        <v>0</v>
      </c>
      <c r="S328" s="173">
        <v>0</v>
      </c>
      <c r="T328" s="174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5" t="s">
        <v>148</v>
      </c>
      <c r="AT328" s="175" t="s">
        <v>144</v>
      </c>
      <c r="AU328" s="175" t="s">
        <v>76</v>
      </c>
      <c r="AY328" s="17" t="s">
        <v>149</v>
      </c>
      <c r="BE328" s="176">
        <f>IF(N328="základní",J328,0)</f>
        <v>0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7" t="s">
        <v>83</v>
      </c>
      <c r="BK328" s="176">
        <f>ROUND(I328*H328,2)</f>
        <v>0</v>
      </c>
      <c r="BL328" s="17" t="s">
        <v>148</v>
      </c>
      <c r="BM328" s="175" t="s">
        <v>601</v>
      </c>
    </row>
    <row r="329" spans="1:65" s="12" customFormat="1" ht="11.25">
      <c r="B329" s="219"/>
      <c r="C329" s="220"/>
      <c r="D329" s="177" t="s">
        <v>365</v>
      </c>
      <c r="E329" s="221" t="s">
        <v>1</v>
      </c>
      <c r="F329" s="222" t="s">
        <v>602</v>
      </c>
      <c r="G329" s="220"/>
      <c r="H329" s="221" t="s">
        <v>1</v>
      </c>
      <c r="I329" s="223"/>
      <c r="J329" s="220"/>
      <c r="K329" s="220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365</v>
      </c>
      <c r="AU329" s="228" t="s">
        <v>76</v>
      </c>
      <c r="AV329" s="12" t="s">
        <v>83</v>
      </c>
      <c r="AW329" s="12" t="s">
        <v>32</v>
      </c>
      <c r="AX329" s="12" t="s">
        <v>76</v>
      </c>
      <c r="AY329" s="228" t="s">
        <v>149</v>
      </c>
    </row>
    <row r="330" spans="1:65" s="10" customFormat="1" ht="11.25">
      <c r="B330" s="197"/>
      <c r="C330" s="198"/>
      <c r="D330" s="177" t="s">
        <v>365</v>
      </c>
      <c r="E330" s="199" t="s">
        <v>1</v>
      </c>
      <c r="F330" s="200" t="s">
        <v>603</v>
      </c>
      <c r="G330" s="198"/>
      <c r="H330" s="201">
        <v>101.69199999999999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365</v>
      </c>
      <c r="AU330" s="207" t="s">
        <v>76</v>
      </c>
      <c r="AV330" s="10" t="s">
        <v>85</v>
      </c>
      <c r="AW330" s="10" t="s">
        <v>32</v>
      </c>
      <c r="AX330" s="10" t="s">
        <v>76</v>
      </c>
      <c r="AY330" s="207" t="s">
        <v>149</v>
      </c>
    </row>
    <row r="331" spans="1:65" s="10" customFormat="1" ht="11.25">
      <c r="B331" s="197"/>
      <c r="C331" s="198"/>
      <c r="D331" s="177" t="s">
        <v>365</v>
      </c>
      <c r="E331" s="199" t="s">
        <v>1</v>
      </c>
      <c r="F331" s="200" t="s">
        <v>604</v>
      </c>
      <c r="G331" s="198"/>
      <c r="H331" s="201">
        <v>0.39900000000000002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365</v>
      </c>
      <c r="AU331" s="207" t="s">
        <v>76</v>
      </c>
      <c r="AV331" s="10" t="s">
        <v>85</v>
      </c>
      <c r="AW331" s="10" t="s">
        <v>32</v>
      </c>
      <c r="AX331" s="10" t="s">
        <v>76</v>
      </c>
      <c r="AY331" s="207" t="s">
        <v>149</v>
      </c>
    </row>
    <row r="332" spans="1:65" s="11" customFormat="1" ht="11.25">
      <c r="B332" s="208"/>
      <c r="C332" s="209"/>
      <c r="D332" s="177" t="s">
        <v>365</v>
      </c>
      <c r="E332" s="210" t="s">
        <v>1</v>
      </c>
      <c r="F332" s="211" t="s">
        <v>367</v>
      </c>
      <c r="G332" s="209"/>
      <c r="H332" s="212">
        <v>102.09099999999999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365</v>
      </c>
      <c r="AU332" s="218" t="s">
        <v>76</v>
      </c>
      <c r="AV332" s="11" t="s">
        <v>148</v>
      </c>
      <c r="AW332" s="11" t="s">
        <v>32</v>
      </c>
      <c r="AX332" s="11" t="s">
        <v>83</v>
      </c>
      <c r="AY332" s="218" t="s">
        <v>149</v>
      </c>
    </row>
    <row r="333" spans="1:65" s="2" customFormat="1" ht="66.75" customHeight="1">
      <c r="A333" s="34"/>
      <c r="B333" s="35"/>
      <c r="C333" s="164" t="s">
        <v>605</v>
      </c>
      <c r="D333" s="164" t="s">
        <v>144</v>
      </c>
      <c r="E333" s="165" t="s">
        <v>606</v>
      </c>
      <c r="F333" s="166" t="s">
        <v>607</v>
      </c>
      <c r="G333" s="167" t="s">
        <v>370</v>
      </c>
      <c r="H333" s="168">
        <v>102.371</v>
      </c>
      <c r="I333" s="169"/>
      <c r="J333" s="170">
        <f>ROUND(I333*H333,2)</f>
        <v>0</v>
      </c>
      <c r="K333" s="166" t="s">
        <v>159</v>
      </c>
      <c r="L333" s="39"/>
      <c r="M333" s="171" t="s">
        <v>1</v>
      </c>
      <c r="N333" s="172" t="s">
        <v>41</v>
      </c>
      <c r="O333" s="71"/>
      <c r="P333" s="173">
        <f>O333*H333</f>
        <v>0</v>
      </c>
      <c r="Q333" s="173">
        <v>0</v>
      </c>
      <c r="R333" s="173">
        <f>Q333*H333</f>
        <v>0</v>
      </c>
      <c r="S333" s="173">
        <v>0</v>
      </c>
      <c r="T333" s="174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5" t="s">
        <v>148</v>
      </c>
      <c r="AT333" s="175" t="s">
        <v>144</v>
      </c>
      <c r="AU333" s="175" t="s">
        <v>76</v>
      </c>
      <c r="AY333" s="17" t="s">
        <v>149</v>
      </c>
      <c r="BE333" s="176">
        <f>IF(N333="základní",J333,0)</f>
        <v>0</v>
      </c>
      <c r="BF333" s="176">
        <f>IF(N333="snížená",J333,0)</f>
        <v>0</v>
      </c>
      <c r="BG333" s="176">
        <f>IF(N333="zákl. přenesená",J333,0)</f>
        <v>0</v>
      </c>
      <c r="BH333" s="176">
        <f>IF(N333="sníž. přenesená",J333,0)</f>
        <v>0</v>
      </c>
      <c r="BI333" s="176">
        <f>IF(N333="nulová",J333,0)</f>
        <v>0</v>
      </c>
      <c r="BJ333" s="17" t="s">
        <v>83</v>
      </c>
      <c r="BK333" s="176">
        <f>ROUND(I333*H333,2)</f>
        <v>0</v>
      </c>
      <c r="BL333" s="17" t="s">
        <v>148</v>
      </c>
      <c r="BM333" s="175" t="s">
        <v>608</v>
      </c>
    </row>
    <row r="334" spans="1:65" s="2" customFormat="1" ht="19.5">
      <c r="A334" s="34"/>
      <c r="B334" s="35"/>
      <c r="C334" s="36"/>
      <c r="D334" s="177" t="s">
        <v>150</v>
      </c>
      <c r="E334" s="36"/>
      <c r="F334" s="178" t="s">
        <v>450</v>
      </c>
      <c r="G334" s="36"/>
      <c r="H334" s="36"/>
      <c r="I334" s="179"/>
      <c r="J334" s="36"/>
      <c r="K334" s="36"/>
      <c r="L334" s="39"/>
      <c r="M334" s="180"/>
      <c r="N334" s="181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150</v>
      </c>
      <c r="AU334" s="17" t="s">
        <v>76</v>
      </c>
    </row>
    <row r="335" spans="1:65" s="12" customFormat="1" ht="11.25">
      <c r="B335" s="219"/>
      <c r="C335" s="220"/>
      <c r="D335" s="177" t="s">
        <v>365</v>
      </c>
      <c r="E335" s="221" t="s">
        <v>1</v>
      </c>
      <c r="F335" s="222" t="s">
        <v>602</v>
      </c>
      <c r="G335" s="220"/>
      <c r="H335" s="221" t="s">
        <v>1</v>
      </c>
      <c r="I335" s="223"/>
      <c r="J335" s="220"/>
      <c r="K335" s="220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365</v>
      </c>
      <c r="AU335" s="228" t="s">
        <v>76</v>
      </c>
      <c r="AV335" s="12" t="s">
        <v>83</v>
      </c>
      <c r="AW335" s="12" t="s">
        <v>32</v>
      </c>
      <c r="AX335" s="12" t="s">
        <v>76</v>
      </c>
      <c r="AY335" s="228" t="s">
        <v>149</v>
      </c>
    </row>
    <row r="336" spans="1:65" s="10" customFormat="1" ht="11.25">
      <c r="B336" s="197"/>
      <c r="C336" s="198"/>
      <c r="D336" s="177" t="s">
        <v>365</v>
      </c>
      <c r="E336" s="199" t="s">
        <v>1</v>
      </c>
      <c r="F336" s="200" t="s">
        <v>603</v>
      </c>
      <c r="G336" s="198"/>
      <c r="H336" s="201">
        <v>101.69199999999999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365</v>
      </c>
      <c r="AU336" s="207" t="s">
        <v>76</v>
      </c>
      <c r="AV336" s="10" t="s">
        <v>85</v>
      </c>
      <c r="AW336" s="10" t="s">
        <v>32</v>
      </c>
      <c r="AX336" s="10" t="s">
        <v>76</v>
      </c>
      <c r="AY336" s="207" t="s">
        <v>149</v>
      </c>
    </row>
    <row r="337" spans="1:65" s="10" customFormat="1" ht="11.25">
      <c r="B337" s="197"/>
      <c r="C337" s="198"/>
      <c r="D337" s="177" t="s">
        <v>365</v>
      </c>
      <c r="E337" s="199" t="s">
        <v>1</v>
      </c>
      <c r="F337" s="200" t="s">
        <v>604</v>
      </c>
      <c r="G337" s="198"/>
      <c r="H337" s="201">
        <v>0.39900000000000002</v>
      </c>
      <c r="I337" s="202"/>
      <c r="J337" s="198"/>
      <c r="K337" s="198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365</v>
      </c>
      <c r="AU337" s="207" t="s">
        <v>76</v>
      </c>
      <c r="AV337" s="10" t="s">
        <v>85</v>
      </c>
      <c r="AW337" s="10" t="s">
        <v>32</v>
      </c>
      <c r="AX337" s="10" t="s">
        <v>76</v>
      </c>
      <c r="AY337" s="207" t="s">
        <v>149</v>
      </c>
    </row>
    <row r="338" spans="1:65" s="10" customFormat="1" ht="11.25">
      <c r="B338" s="197"/>
      <c r="C338" s="198"/>
      <c r="D338" s="177" t="s">
        <v>365</v>
      </c>
      <c r="E338" s="199" t="s">
        <v>1</v>
      </c>
      <c r="F338" s="200" t="s">
        <v>609</v>
      </c>
      <c r="G338" s="198"/>
      <c r="H338" s="201">
        <v>0.28000000000000003</v>
      </c>
      <c r="I338" s="202"/>
      <c r="J338" s="198"/>
      <c r="K338" s="198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365</v>
      </c>
      <c r="AU338" s="207" t="s">
        <v>76</v>
      </c>
      <c r="AV338" s="10" t="s">
        <v>85</v>
      </c>
      <c r="AW338" s="10" t="s">
        <v>32</v>
      </c>
      <c r="AX338" s="10" t="s">
        <v>76</v>
      </c>
      <c r="AY338" s="207" t="s">
        <v>149</v>
      </c>
    </row>
    <row r="339" spans="1:65" s="11" customFormat="1" ht="11.25">
      <c r="B339" s="208"/>
      <c r="C339" s="209"/>
      <c r="D339" s="177" t="s">
        <v>365</v>
      </c>
      <c r="E339" s="210" t="s">
        <v>1</v>
      </c>
      <c r="F339" s="211" t="s">
        <v>367</v>
      </c>
      <c r="G339" s="209"/>
      <c r="H339" s="212">
        <v>102.371</v>
      </c>
      <c r="I339" s="213"/>
      <c r="J339" s="209"/>
      <c r="K339" s="209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365</v>
      </c>
      <c r="AU339" s="218" t="s">
        <v>76</v>
      </c>
      <c r="AV339" s="11" t="s">
        <v>148</v>
      </c>
      <c r="AW339" s="11" t="s">
        <v>32</v>
      </c>
      <c r="AX339" s="11" t="s">
        <v>83</v>
      </c>
      <c r="AY339" s="218" t="s">
        <v>149</v>
      </c>
    </row>
    <row r="340" spans="1:65" s="2" customFormat="1" ht="21.75" customHeight="1">
      <c r="A340" s="34"/>
      <c r="B340" s="35"/>
      <c r="C340" s="164" t="s">
        <v>284</v>
      </c>
      <c r="D340" s="164" t="s">
        <v>144</v>
      </c>
      <c r="E340" s="165" t="s">
        <v>610</v>
      </c>
      <c r="F340" s="166" t="s">
        <v>611</v>
      </c>
      <c r="G340" s="167" t="s">
        <v>370</v>
      </c>
      <c r="H340" s="168">
        <v>101.69199999999999</v>
      </c>
      <c r="I340" s="169"/>
      <c r="J340" s="170">
        <f>ROUND(I340*H340,2)</f>
        <v>0</v>
      </c>
      <c r="K340" s="166" t="s">
        <v>159</v>
      </c>
      <c r="L340" s="39"/>
      <c r="M340" s="171" t="s">
        <v>1</v>
      </c>
      <c r="N340" s="172" t="s">
        <v>41</v>
      </c>
      <c r="O340" s="71"/>
      <c r="P340" s="173">
        <f>O340*H340</f>
        <v>0</v>
      </c>
      <c r="Q340" s="173">
        <v>0</v>
      </c>
      <c r="R340" s="173">
        <f>Q340*H340</f>
        <v>0</v>
      </c>
      <c r="S340" s="173">
        <v>0</v>
      </c>
      <c r="T340" s="174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5" t="s">
        <v>148</v>
      </c>
      <c r="AT340" s="175" t="s">
        <v>144</v>
      </c>
      <c r="AU340" s="175" t="s">
        <v>76</v>
      </c>
      <c r="AY340" s="17" t="s">
        <v>149</v>
      </c>
      <c r="BE340" s="176">
        <f>IF(N340="základní",J340,0)</f>
        <v>0</v>
      </c>
      <c r="BF340" s="176">
        <f>IF(N340="snížená",J340,0)</f>
        <v>0</v>
      </c>
      <c r="BG340" s="176">
        <f>IF(N340="zákl. přenesená",J340,0)</f>
        <v>0</v>
      </c>
      <c r="BH340" s="176">
        <f>IF(N340="sníž. přenesená",J340,0)</f>
        <v>0</v>
      </c>
      <c r="BI340" s="176">
        <f>IF(N340="nulová",J340,0)</f>
        <v>0</v>
      </c>
      <c r="BJ340" s="17" t="s">
        <v>83</v>
      </c>
      <c r="BK340" s="176">
        <f>ROUND(I340*H340,2)</f>
        <v>0</v>
      </c>
      <c r="BL340" s="17" t="s">
        <v>148</v>
      </c>
      <c r="BM340" s="175" t="s">
        <v>612</v>
      </c>
    </row>
    <row r="341" spans="1:65" s="10" customFormat="1" ht="11.25">
      <c r="B341" s="197"/>
      <c r="C341" s="198"/>
      <c r="D341" s="177" t="s">
        <v>365</v>
      </c>
      <c r="E341" s="199" t="s">
        <v>1</v>
      </c>
      <c r="F341" s="200" t="s">
        <v>613</v>
      </c>
      <c r="G341" s="198"/>
      <c r="H341" s="201">
        <v>101.69199999999999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365</v>
      </c>
      <c r="AU341" s="207" t="s">
        <v>76</v>
      </c>
      <c r="AV341" s="10" t="s">
        <v>85</v>
      </c>
      <c r="AW341" s="10" t="s">
        <v>32</v>
      </c>
      <c r="AX341" s="10" t="s">
        <v>76</v>
      </c>
      <c r="AY341" s="207" t="s">
        <v>149</v>
      </c>
    </row>
    <row r="342" spans="1:65" s="11" customFormat="1" ht="11.25">
      <c r="B342" s="208"/>
      <c r="C342" s="209"/>
      <c r="D342" s="177" t="s">
        <v>365</v>
      </c>
      <c r="E342" s="210" t="s">
        <v>1</v>
      </c>
      <c r="F342" s="211" t="s">
        <v>367</v>
      </c>
      <c r="G342" s="209"/>
      <c r="H342" s="212">
        <v>101.69199999999999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365</v>
      </c>
      <c r="AU342" s="218" t="s">
        <v>76</v>
      </c>
      <c r="AV342" s="11" t="s">
        <v>148</v>
      </c>
      <c r="AW342" s="11" t="s">
        <v>32</v>
      </c>
      <c r="AX342" s="11" t="s">
        <v>83</v>
      </c>
      <c r="AY342" s="218" t="s">
        <v>149</v>
      </c>
    </row>
    <row r="343" spans="1:65" s="2" customFormat="1" ht="16.5" customHeight="1">
      <c r="A343" s="34"/>
      <c r="B343" s="35"/>
      <c r="C343" s="164" t="s">
        <v>614</v>
      </c>
      <c r="D343" s="164" t="s">
        <v>144</v>
      </c>
      <c r="E343" s="165" t="s">
        <v>615</v>
      </c>
      <c r="F343" s="166" t="s">
        <v>616</v>
      </c>
      <c r="G343" s="167" t="s">
        <v>370</v>
      </c>
      <c r="H343" s="168">
        <v>0.39900000000000002</v>
      </c>
      <c r="I343" s="169"/>
      <c r="J343" s="170">
        <f>ROUND(I343*H343,2)</f>
        <v>0</v>
      </c>
      <c r="K343" s="166" t="s">
        <v>159</v>
      </c>
      <c r="L343" s="39"/>
      <c r="M343" s="171" t="s">
        <v>1</v>
      </c>
      <c r="N343" s="172" t="s">
        <v>41</v>
      </c>
      <c r="O343" s="71"/>
      <c r="P343" s="173">
        <f>O343*H343</f>
        <v>0</v>
      </c>
      <c r="Q343" s="173">
        <v>0</v>
      </c>
      <c r="R343" s="173">
        <f>Q343*H343</f>
        <v>0</v>
      </c>
      <c r="S343" s="173">
        <v>0</v>
      </c>
      <c r="T343" s="174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5" t="s">
        <v>148</v>
      </c>
      <c r="AT343" s="175" t="s">
        <v>144</v>
      </c>
      <c r="AU343" s="175" t="s">
        <v>76</v>
      </c>
      <c r="AY343" s="17" t="s">
        <v>149</v>
      </c>
      <c r="BE343" s="176">
        <f>IF(N343="základní",J343,0)</f>
        <v>0</v>
      </c>
      <c r="BF343" s="176">
        <f>IF(N343="snížená",J343,0)</f>
        <v>0</v>
      </c>
      <c r="BG343" s="176">
        <f>IF(N343="zákl. přenesená",J343,0)</f>
        <v>0</v>
      </c>
      <c r="BH343" s="176">
        <f>IF(N343="sníž. přenesená",J343,0)</f>
        <v>0</v>
      </c>
      <c r="BI343" s="176">
        <f>IF(N343="nulová",J343,0)</f>
        <v>0</v>
      </c>
      <c r="BJ343" s="17" t="s">
        <v>83</v>
      </c>
      <c r="BK343" s="176">
        <f>ROUND(I343*H343,2)</f>
        <v>0</v>
      </c>
      <c r="BL343" s="17" t="s">
        <v>148</v>
      </c>
      <c r="BM343" s="175" t="s">
        <v>617</v>
      </c>
    </row>
    <row r="344" spans="1:65" s="10" customFormat="1" ht="11.25">
      <c r="B344" s="197"/>
      <c r="C344" s="198"/>
      <c r="D344" s="177" t="s">
        <v>365</v>
      </c>
      <c r="E344" s="199" t="s">
        <v>1</v>
      </c>
      <c r="F344" s="200" t="s">
        <v>618</v>
      </c>
      <c r="G344" s="198"/>
      <c r="H344" s="201">
        <v>0.39900000000000002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365</v>
      </c>
      <c r="AU344" s="207" t="s">
        <v>76</v>
      </c>
      <c r="AV344" s="10" t="s">
        <v>85</v>
      </c>
      <c r="AW344" s="10" t="s">
        <v>32</v>
      </c>
      <c r="AX344" s="10" t="s">
        <v>76</v>
      </c>
      <c r="AY344" s="207" t="s">
        <v>149</v>
      </c>
    </row>
    <row r="345" spans="1:65" s="11" customFormat="1" ht="11.25">
      <c r="B345" s="208"/>
      <c r="C345" s="209"/>
      <c r="D345" s="177" t="s">
        <v>365</v>
      </c>
      <c r="E345" s="210" t="s">
        <v>1</v>
      </c>
      <c r="F345" s="211" t="s">
        <v>367</v>
      </c>
      <c r="G345" s="209"/>
      <c r="H345" s="212">
        <v>0.39900000000000002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365</v>
      </c>
      <c r="AU345" s="218" t="s">
        <v>76</v>
      </c>
      <c r="AV345" s="11" t="s">
        <v>148</v>
      </c>
      <c r="AW345" s="11" t="s">
        <v>32</v>
      </c>
      <c r="AX345" s="11" t="s">
        <v>83</v>
      </c>
      <c r="AY345" s="218" t="s">
        <v>149</v>
      </c>
    </row>
    <row r="346" spans="1:65" s="2" customFormat="1" ht="21.75" customHeight="1">
      <c r="A346" s="34"/>
      <c r="B346" s="35"/>
      <c r="C346" s="164" t="s">
        <v>288</v>
      </c>
      <c r="D346" s="164" t="s">
        <v>144</v>
      </c>
      <c r="E346" s="165" t="s">
        <v>619</v>
      </c>
      <c r="F346" s="166" t="s">
        <v>620</v>
      </c>
      <c r="G346" s="167" t="s">
        <v>462</v>
      </c>
      <c r="H346" s="168">
        <v>25</v>
      </c>
      <c r="I346" s="169"/>
      <c r="J346" s="170">
        <f>ROUND(I346*H346,2)</f>
        <v>0</v>
      </c>
      <c r="K346" s="166" t="s">
        <v>159</v>
      </c>
      <c r="L346" s="39"/>
      <c r="M346" s="171" t="s">
        <v>1</v>
      </c>
      <c r="N346" s="172" t="s">
        <v>41</v>
      </c>
      <c r="O346" s="71"/>
      <c r="P346" s="173">
        <f>O346*H346</f>
        <v>0</v>
      </c>
      <c r="Q346" s="173">
        <v>0</v>
      </c>
      <c r="R346" s="173">
        <f>Q346*H346</f>
        <v>0</v>
      </c>
      <c r="S346" s="173">
        <v>0</v>
      </c>
      <c r="T346" s="17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5" t="s">
        <v>148</v>
      </c>
      <c r="AT346" s="175" t="s">
        <v>144</v>
      </c>
      <c r="AU346" s="175" t="s">
        <v>76</v>
      </c>
      <c r="AY346" s="17" t="s">
        <v>149</v>
      </c>
      <c r="BE346" s="176">
        <f>IF(N346="základní",J346,0)</f>
        <v>0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7" t="s">
        <v>83</v>
      </c>
      <c r="BK346" s="176">
        <f>ROUND(I346*H346,2)</f>
        <v>0</v>
      </c>
      <c r="BL346" s="17" t="s">
        <v>148</v>
      </c>
      <c r="BM346" s="175" t="s">
        <v>621</v>
      </c>
    </row>
    <row r="347" spans="1:65" s="10" customFormat="1" ht="11.25">
      <c r="B347" s="197"/>
      <c r="C347" s="198"/>
      <c r="D347" s="177" t="s">
        <v>365</v>
      </c>
      <c r="E347" s="199" t="s">
        <v>1</v>
      </c>
      <c r="F347" s="200" t="s">
        <v>622</v>
      </c>
      <c r="G347" s="198"/>
      <c r="H347" s="201">
        <v>25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365</v>
      </c>
      <c r="AU347" s="207" t="s">
        <v>76</v>
      </c>
      <c r="AV347" s="10" t="s">
        <v>85</v>
      </c>
      <c r="AW347" s="10" t="s">
        <v>32</v>
      </c>
      <c r="AX347" s="10" t="s">
        <v>76</v>
      </c>
      <c r="AY347" s="207" t="s">
        <v>149</v>
      </c>
    </row>
    <row r="348" spans="1:65" s="11" customFormat="1" ht="11.25">
      <c r="B348" s="208"/>
      <c r="C348" s="209"/>
      <c r="D348" s="177" t="s">
        <v>365</v>
      </c>
      <c r="E348" s="210" t="s">
        <v>1</v>
      </c>
      <c r="F348" s="211" t="s">
        <v>367</v>
      </c>
      <c r="G348" s="209"/>
      <c r="H348" s="212">
        <v>25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365</v>
      </c>
      <c r="AU348" s="218" t="s">
        <v>76</v>
      </c>
      <c r="AV348" s="11" t="s">
        <v>148</v>
      </c>
      <c r="AW348" s="11" t="s">
        <v>32</v>
      </c>
      <c r="AX348" s="11" t="s">
        <v>83</v>
      </c>
      <c r="AY348" s="218" t="s">
        <v>149</v>
      </c>
    </row>
    <row r="349" spans="1:65" s="2" customFormat="1" ht="24.2" customHeight="1">
      <c r="A349" s="34"/>
      <c r="B349" s="35"/>
      <c r="C349" s="164" t="s">
        <v>623</v>
      </c>
      <c r="D349" s="164" t="s">
        <v>144</v>
      </c>
      <c r="E349" s="165" t="s">
        <v>624</v>
      </c>
      <c r="F349" s="166" t="s">
        <v>625</v>
      </c>
      <c r="G349" s="167" t="s">
        <v>462</v>
      </c>
      <c r="H349" s="168">
        <v>576.72</v>
      </c>
      <c r="I349" s="169"/>
      <c r="J349" s="170">
        <f>ROUND(I349*H349,2)</f>
        <v>0</v>
      </c>
      <c r="K349" s="166" t="s">
        <v>159</v>
      </c>
      <c r="L349" s="39"/>
      <c r="M349" s="171" t="s">
        <v>1</v>
      </c>
      <c r="N349" s="172" t="s">
        <v>41</v>
      </c>
      <c r="O349" s="71"/>
      <c r="P349" s="173">
        <f>O349*H349</f>
        <v>0</v>
      </c>
      <c r="Q349" s="173">
        <v>0</v>
      </c>
      <c r="R349" s="173">
        <f>Q349*H349</f>
        <v>0</v>
      </c>
      <c r="S349" s="173">
        <v>0</v>
      </c>
      <c r="T349" s="17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5" t="s">
        <v>148</v>
      </c>
      <c r="AT349" s="175" t="s">
        <v>144</v>
      </c>
      <c r="AU349" s="175" t="s">
        <v>76</v>
      </c>
      <c r="AY349" s="17" t="s">
        <v>149</v>
      </c>
      <c r="BE349" s="176">
        <f>IF(N349="základní",J349,0)</f>
        <v>0</v>
      </c>
      <c r="BF349" s="176">
        <f>IF(N349="snížená",J349,0)</f>
        <v>0</v>
      </c>
      <c r="BG349" s="176">
        <f>IF(N349="zákl. přenesená",J349,0)</f>
        <v>0</v>
      </c>
      <c r="BH349" s="176">
        <f>IF(N349="sníž. přenesená",J349,0)</f>
        <v>0</v>
      </c>
      <c r="BI349" s="176">
        <f>IF(N349="nulová",J349,0)</f>
        <v>0</v>
      </c>
      <c r="BJ349" s="17" t="s">
        <v>83</v>
      </c>
      <c r="BK349" s="176">
        <f>ROUND(I349*H349,2)</f>
        <v>0</v>
      </c>
      <c r="BL349" s="17" t="s">
        <v>148</v>
      </c>
      <c r="BM349" s="175" t="s">
        <v>626</v>
      </c>
    </row>
    <row r="350" spans="1:65" s="10" customFormat="1" ht="11.25">
      <c r="B350" s="197"/>
      <c r="C350" s="198"/>
      <c r="D350" s="177" t="s">
        <v>365</v>
      </c>
      <c r="E350" s="199" t="s">
        <v>1</v>
      </c>
      <c r="F350" s="200" t="s">
        <v>627</v>
      </c>
      <c r="G350" s="198"/>
      <c r="H350" s="201">
        <v>576.72</v>
      </c>
      <c r="I350" s="202"/>
      <c r="J350" s="198"/>
      <c r="K350" s="198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365</v>
      </c>
      <c r="AU350" s="207" t="s">
        <v>76</v>
      </c>
      <c r="AV350" s="10" t="s">
        <v>85</v>
      </c>
      <c r="AW350" s="10" t="s">
        <v>32</v>
      </c>
      <c r="AX350" s="10" t="s">
        <v>76</v>
      </c>
      <c r="AY350" s="207" t="s">
        <v>149</v>
      </c>
    </row>
    <row r="351" spans="1:65" s="11" customFormat="1" ht="11.25">
      <c r="B351" s="208"/>
      <c r="C351" s="209"/>
      <c r="D351" s="177" t="s">
        <v>365</v>
      </c>
      <c r="E351" s="210" t="s">
        <v>1</v>
      </c>
      <c r="F351" s="211" t="s">
        <v>367</v>
      </c>
      <c r="G351" s="209"/>
      <c r="H351" s="212">
        <v>576.72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365</v>
      </c>
      <c r="AU351" s="218" t="s">
        <v>76</v>
      </c>
      <c r="AV351" s="11" t="s">
        <v>148</v>
      </c>
      <c r="AW351" s="11" t="s">
        <v>32</v>
      </c>
      <c r="AX351" s="11" t="s">
        <v>83</v>
      </c>
      <c r="AY351" s="218" t="s">
        <v>149</v>
      </c>
    </row>
    <row r="352" spans="1:65" s="2" customFormat="1" ht="55.5" customHeight="1">
      <c r="A352" s="34"/>
      <c r="B352" s="35"/>
      <c r="C352" s="164" t="s">
        <v>294</v>
      </c>
      <c r="D352" s="164" t="s">
        <v>144</v>
      </c>
      <c r="E352" s="165" t="s">
        <v>455</v>
      </c>
      <c r="F352" s="166" t="s">
        <v>456</v>
      </c>
      <c r="G352" s="167" t="s">
        <v>370</v>
      </c>
      <c r="H352" s="168">
        <v>902.58</v>
      </c>
      <c r="I352" s="169"/>
      <c r="J352" s="170">
        <f>ROUND(I352*H352,2)</f>
        <v>0</v>
      </c>
      <c r="K352" s="166" t="s">
        <v>159</v>
      </c>
      <c r="L352" s="39"/>
      <c r="M352" s="171" t="s">
        <v>1</v>
      </c>
      <c r="N352" s="172" t="s">
        <v>41</v>
      </c>
      <c r="O352" s="71"/>
      <c r="P352" s="173">
        <f>O352*H352</f>
        <v>0</v>
      </c>
      <c r="Q352" s="173">
        <v>0</v>
      </c>
      <c r="R352" s="173">
        <f>Q352*H352</f>
        <v>0</v>
      </c>
      <c r="S352" s="173">
        <v>0</v>
      </c>
      <c r="T352" s="174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5" t="s">
        <v>148</v>
      </c>
      <c r="AT352" s="175" t="s">
        <v>144</v>
      </c>
      <c r="AU352" s="175" t="s">
        <v>76</v>
      </c>
      <c r="AY352" s="17" t="s">
        <v>149</v>
      </c>
      <c r="BE352" s="176">
        <f>IF(N352="základní",J352,0)</f>
        <v>0</v>
      </c>
      <c r="BF352" s="176">
        <f>IF(N352="snížená",J352,0)</f>
        <v>0</v>
      </c>
      <c r="BG352" s="176">
        <f>IF(N352="zákl. přenesená",J352,0)</f>
        <v>0</v>
      </c>
      <c r="BH352" s="176">
        <f>IF(N352="sníž. přenesená",J352,0)</f>
        <v>0</v>
      </c>
      <c r="BI352" s="176">
        <f>IF(N352="nulová",J352,0)</f>
        <v>0</v>
      </c>
      <c r="BJ352" s="17" t="s">
        <v>83</v>
      </c>
      <c r="BK352" s="176">
        <f>ROUND(I352*H352,2)</f>
        <v>0</v>
      </c>
      <c r="BL352" s="17" t="s">
        <v>148</v>
      </c>
      <c r="BM352" s="175" t="s">
        <v>628</v>
      </c>
    </row>
    <row r="353" spans="1:65" s="2" customFormat="1" ht="19.5">
      <c r="A353" s="34"/>
      <c r="B353" s="35"/>
      <c r="C353" s="36"/>
      <c r="D353" s="177" t="s">
        <v>150</v>
      </c>
      <c r="E353" s="36"/>
      <c r="F353" s="178" t="s">
        <v>450</v>
      </c>
      <c r="G353" s="36"/>
      <c r="H353" s="36"/>
      <c r="I353" s="179"/>
      <c r="J353" s="36"/>
      <c r="K353" s="36"/>
      <c r="L353" s="39"/>
      <c r="M353" s="180"/>
      <c r="N353" s="181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150</v>
      </c>
      <c r="AU353" s="17" t="s">
        <v>76</v>
      </c>
    </row>
    <row r="354" spans="1:65" s="10" customFormat="1" ht="11.25">
      <c r="B354" s="197"/>
      <c r="C354" s="198"/>
      <c r="D354" s="177" t="s">
        <v>365</v>
      </c>
      <c r="E354" s="199" t="s">
        <v>1</v>
      </c>
      <c r="F354" s="200" t="s">
        <v>629</v>
      </c>
      <c r="G354" s="198"/>
      <c r="H354" s="201">
        <v>902.58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365</v>
      </c>
      <c r="AU354" s="207" t="s">
        <v>76</v>
      </c>
      <c r="AV354" s="10" t="s">
        <v>85</v>
      </c>
      <c r="AW354" s="10" t="s">
        <v>32</v>
      </c>
      <c r="AX354" s="10" t="s">
        <v>76</v>
      </c>
      <c r="AY354" s="207" t="s">
        <v>149</v>
      </c>
    </row>
    <row r="355" spans="1:65" s="11" customFormat="1" ht="11.25">
      <c r="B355" s="208"/>
      <c r="C355" s="209"/>
      <c r="D355" s="177" t="s">
        <v>365</v>
      </c>
      <c r="E355" s="210" t="s">
        <v>1</v>
      </c>
      <c r="F355" s="211" t="s">
        <v>367</v>
      </c>
      <c r="G355" s="209"/>
      <c r="H355" s="212">
        <v>902.58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365</v>
      </c>
      <c r="AU355" s="218" t="s">
        <v>76</v>
      </c>
      <c r="AV355" s="11" t="s">
        <v>148</v>
      </c>
      <c r="AW355" s="11" t="s">
        <v>32</v>
      </c>
      <c r="AX355" s="11" t="s">
        <v>83</v>
      </c>
      <c r="AY355" s="218" t="s">
        <v>149</v>
      </c>
    </row>
    <row r="356" spans="1:65" s="2" customFormat="1" ht="21.75" customHeight="1">
      <c r="A356" s="34"/>
      <c r="B356" s="35"/>
      <c r="C356" s="164" t="s">
        <v>630</v>
      </c>
      <c r="D356" s="164" t="s">
        <v>144</v>
      </c>
      <c r="E356" s="165" t="s">
        <v>594</v>
      </c>
      <c r="F356" s="166" t="s">
        <v>595</v>
      </c>
      <c r="G356" s="167" t="s">
        <v>370</v>
      </c>
      <c r="H356" s="168">
        <v>902.58</v>
      </c>
      <c r="I356" s="169"/>
      <c r="J356" s="170">
        <f>ROUND(I356*H356,2)</f>
        <v>0</v>
      </c>
      <c r="K356" s="166" t="s">
        <v>159</v>
      </c>
      <c r="L356" s="39"/>
      <c r="M356" s="171" t="s">
        <v>1</v>
      </c>
      <c r="N356" s="172" t="s">
        <v>41</v>
      </c>
      <c r="O356" s="71"/>
      <c r="P356" s="173">
        <f>O356*H356</f>
        <v>0</v>
      </c>
      <c r="Q356" s="173">
        <v>0</v>
      </c>
      <c r="R356" s="173">
        <f>Q356*H356</f>
        <v>0</v>
      </c>
      <c r="S356" s="173">
        <v>0</v>
      </c>
      <c r="T356" s="17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5" t="s">
        <v>148</v>
      </c>
      <c r="AT356" s="175" t="s">
        <v>144</v>
      </c>
      <c r="AU356" s="175" t="s">
        <v>76</v>
      </c>
      <c r="AY356" s="17" t="s">
        <v>149</v>
      </c>
      <c r="BE356" s="176">
        <f>IF(N356="základní",J356,0)</f>
        <v>0</v>
      </c>
      <c r="BF356" s="176">
        <f>IF(N356="snížená",J356,0)</f>
        <v>0</v>
      </c>
      <c r="BG356" s="176">
        <f>IF(N356="zákl. přenesená",J356,0)</f>
        <v>0</v>
      </c>
      <c r="BH356" s="176">
        <f>IF(N356="sníž. přenesená",J356,0)</f>
        <v>0</v>
      </c>
      <c r="BI356" s="176">
        <f>IF(N356="nulová",J356,0)</f>
        <v>0</v>
      </c>
      <c r="BJ356" s="17" t="s">
        <v>83</v>
      </c>
      <c r="BK356" s="176">
        <f>ROUND(I356*H356,2)</f>
        <v>0</v>
      </c>
      <c r="BL356" s="17" t="s">
        <v>148</v>
      </c>
      <c r="BM356" s="175" t="s">
        <v>631</v>
      </c>
    </row>
    <row r="357" spans="1:65" s="10" customFormat="1" ht="11.25">
      <c r="B357" s="197"/>
      <c r="C357" s="198"/>
      <c r="D357" s="177" t="s">
        <v>365</v>
      </c>
      <c r="E357" s="199" t="s">
        <v>1</v>
      </c>
      <c r="F357" s="200" t="s">
        <v>632</v>
      </c>
      <c r="G357" s="198"/>
      <c r="H357" s="201">
        <v>902.58</v>
      </c>
      <c r="I357" s="202"/>
      <c r="J357" s="198"/>
      <c r="K357" s="198"/>
      <c r="L357" s="203"/>
      <c r="M357" s="204"/>
      <c r="N357" s="205"/>
      <c r="O357" s="205"/>
      <c r="P357" s="205"/>
      <c r="Q357" s="205"/>
      <c r="R357" s="205"/>
      <c r="S357" s="205"/>
      <c r="T357" s="206"/>
      <c r="AT357" s="207" t="s">
        <v>365</v>
      </c>
      <c r="AU357" s="207" t="s">
        <v>76</v>
      </c>
      <c r="AV357" s="10" t="s">
        <v>85</v>
      </c>
      <c r="AW357" s="10" t="s">
        <v>32</v>
      </c>
      <c r="AX357" s="10" t="s">
        <v>76</v>
      </c>
      <c r="AY357" s="207" t="s">
        <v>149</v>
      </c>
    </row>
    <row r="358" spans="1:65" s="11" customFormat="1" ht="11.25">
      <c r="B358" s="208"/>
      <c r="C358" s="209"/>
      <c r="D358" s="177" t="s">
        <v>365</v>
      </c>
      <c r="E358" s="210" t="s">
        <v>1</v>
      </c>
      <c r="F358" s="211" t="s">
        <v>367</v>
      </c>
      <c r="G358" s="209"/>
      <c r="H358" s="212">
        <v>902.58</v>
      </c>
      <c r="I358" s="213"/>
      <c r="J358" s="209"/>
      <c r="K358" s="209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365</v>
      </c>
      <c r="AU358" s="218" t="s">
        <v>76</v>
      </c>
      <c r="AV358" s="11" t="s">
        <v>148</v>
      </c>
      <c r="AW358" s="11" t="s">
        <v>32</v>
      </c>
      <c r="AX358" s="11" t="s">
        <v>83</v>
      </c>
      <c r="AY358" s="218" t="s">
        <v>149</v>
      </c>
    </row>
    <row r="359" spans="1:65" s="2" customFormat="1" ht="24.2" customHeight="1">
      <c r="A359" s="34"/>
      <c r="B359" s="35"/>
      <c r="C359" s="164" t="s">
        <v>298</v>
      </c>
      <c r="D359" s="164" t="s">
        <v>144</v>
      </c>
      <c r="E359" s="165" t="s">
        <v>633</v>
      </c>
      <c r="F359" s="166" t="s">
        <v>634</v>
      </c>
      <c r="G359" s="167" t="s">
        <v>158</v>
      </c>
      <c r="H359" s="168">
        <v>17</v>
      </c>
      <c r="I359" s="169"/>
      <c r="J359" s="170">
        <f>ROUND(I359*H359,2)</f>
        <v>0</v>
      </c>
      <c r="K359" s="166" t="s">
        <v>1</v>
      </c>
      <c r="L359" s="39"/>
      <c r="M359" s="171" t="s">
        <v>1</v>
      </c>
      <c r="N359" s="172" t="s">
        <v>41</v>
      </c>
      <c r="O359" s="71"/>
      <c r="P359" s="173">
        <f>O359*H359</f>
        <v>0</v>
      </c>
      <c r="Q359" s="173">
        <v>0</v>
      </c>
      <c r="R359" s="173">
        <f>Q359*H359</f>
        <v>0</v>
      </c>
      <c r="S359" s="173">
        <v>0</v>
      </c>
      <c r="T359" s="17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75" t="s">
        <v>148</v>
      </c>
      <c r="AT359" s="175" t="s">
        <v>144</v>
      </c>
      <c r="AU359" s="175" t="s">
        <v>76</v>
      </c>
      <c r="AY359" s="17" t="s">
        <v>149</v>
      </c>
      <c r="BE359" s="176">
        <f>IF(N359="základní",J359,0)</f>
        <v>0</v>
      </c>
      <c r="BF359" s="176">
        <f>IF(N359="snížená",J359,0)</f>
        <v>0</v>
      </c>
      <c r="BG359" s="176">
        <f>IF(N359="zákl. přenesená",J359,0)</f>
        <v>0</v>
      </c>
      <c r="BH359" s="176">
        <f>IF(N359="sníž. přenesená",J359,0)</f>
        <v>0</v>
      </c>
      <c r="BI359" s="176">
        <f>IF(N359="nulová",J359,0)</f>
        <v>0</v>
      </c>
      <c r="BJ359" s="17" t="s">
        <v>83</v>
      </c>
      <c r="BK359" s="176">
        <f>ROUND(I359*H359,2)</f>
        <v>0</v>
      </c>
      <c r="BL359" s="17" t="s">
        <v>148</v>
      </c>
      <c r="BM359" s="175" t="s">
        <v>635</v>
      </c>
    </row>
    <row r="360" spans="1:65" s="2" customFormat="1" ht="19.5">
      <c r="A360" s="34"/>
      <c r="B360" s="35"/>
      <c r="C360" s="36"/>
      <c r="D360" s="177" t="s">
        <v>150</v>
      </c>
      <c r="E360" s="36"/>
      <c r="F360" s="178" t="s">
        <v>636</v>
      </c>
      <c r="G360" s="36"/>
      <c r="H360" s="36"/>
      <c r="I360" s="179"/>
      <c r="J360" s="36"/>
      <c r="K360" s="36"/>
      <c r="L360" s="39"/>
      <c r="M360" s="180"/>
      <c r="N360" s="181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150</v>
      </c>
      <c r="AU360" s="17" t="s">
        <v>76</v>
      </c>
    </row>
    <row r="361" spans="1:65" s="2" customFormat="1" ht="24.2" customHeight="1">
      <c r="A361" s="34"/>
      <c r="B361" s="35"/>
      <c r="C361" s="182" t="s">
        <v>637</v>
      </c>
      <c r="D361" s="182" t="s">
        <v>258</v>
      </c>
      <c r="E361" s="183" t="s">
        <v>638</v>
      </c>
      <c r="F361" s="184" t="s">
        <v>639</v>
      </c>
      <c r="G361" s="185" t="s">
        <v>370</v>
      </c>
      <c r="H361" s="186">
        <v>6.8000000000000005E-2</v>
      </c>
      <c r="I361" s="187"/>
      <c r="J361" s="188">
        <f>ROUND(I361*H361,2)</f>
        <v>0</v>
      </c>
      <c r="K361" s="184" t="s">
        <v>1</v>
      </c>
      <c r="L361" s="189"/>
      <c r="M361" s="190" t="s">
        <v>1</v>
      </c>
      <c r="N361" s="191" t="s">
        <v>41</v>
      </c>
      <c r="O361" s="71"/>
      <c r="P361" s="173">
        <f>O361*H361</f>
        <v>0</v>
      </c>
      <c r="Q361" s="173">
        <v>0</v>
      </c>
      <c r="R361" s="173">
        <f>Q361*H361</f>
        <v>0</v>
      </c>
      <c r="S361" s="173">
        <v>0</v>
      </c>
      <c r="T361" s="17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5" t="s">
        <v>640</v>
      </c>
      <c r="AT361" s="175" t="s">
        <v>258</v>
      </c>
      <c r="AU361" s="175" t="s">
        <v>76</v>
      </c>
      <c r="AY361" s="17" t="s">
        <v>149</v>
      </c>
      <c r="BE361" s="176">
        <f>IF(N361="základní",J361,0)</f>
        <v>0</v>
      </c>
      <c r="BF361" s="176">
        <f>IF(N361="snížená",J361,0)</f>
        <v>0</v>
      </c>
      <c r="BG361" s="176">
        <f>IF(N361="zákl. přenesená",J361,0)</f>
        <v>0</v>
      </c>
      <c r="BH361" s="176">
        <f>IF(N361="sníž. přenesená",J361,0)</f>
        <v>0</v>
      </c>
      <c r="BI361" s="176">
        <f>IF(N361="nulová",J361,0)</f>
        <v>0</v>
      </c>
      <c r="BJ361" s="17" t="s">
        <v>83</v>
      </c>
      <c r="BK361" s="176">
        <f>ROUND(I361*H361,2)</f>
        <v>0</v>
      </c>
      <c r="BL361" s="17" t="s">
        <v>288</v>
      </c>
      <c r="BM361" s="175" t="s">
        <v>641</v>
      </c>
    </row>
    <row r="362" spans="1:65" s="12" customFormat="1" ht="11.25">
      <c r="B362" s="219"/>
      <c r="C362" s="220"/>
      <c r="D362" s="177" t="s">
        <v>365</v>
      </c>
      <c r="E362" s="221" t="s">
        <v>1</v>
      </c>
      <c r="F362" s="222" t="s">
        <v>642</v>
      </c>
      <c r="G362" s="220"/>
      <c r="H362" s="221" t="s">
        <v>1</v>
      </c>
      <c r="I362" s="223"/>
      <c r="J362" s="220"/>
      <c r="K362" s="220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365</v>
      </c>
      <c r="AU362" s="228" t="s">
        <v>76</v>
      </c>
      <c r="AV362" s="12" t="s">
        <v>83</v>
      </c>
      <c r="AW362" s="12" t="s">
        <v>32</v>
      </c>
      <c r="AX362" s="12" t="s">
        <v>76</v>
      </c>
      <c r="AY362" s="228" t="s">
        <v>149</v>
      </c>
    </row>
    <row r="363" spans="1:65" s="10" customFormat="1" ht="11.25">
      <c r="B363" s="197"/>
      <c r="C363" s="198"/>
      <c r="D363" s="177" t="s">
        <v>365</v>
      </c>
      <c r="E363" s="199" t="s">
        <v>1</v>
      </c>
      <c r="F363" s="200" t="s">
        <v>643</v>
      </c>
      <c r="G363" s="198"/>
      <c r="H363" s="201">
        <v>6.8000000000000005E-2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365</v>
      </c>
      <c r="AU363" s="207" t="s">
        <v>76</v>
      </c>
      <c r="AV363" s="10" t="s">
        <v>85</v>
      </c>
      <c r="AW363" s="10" t="s">
        <v>32</v>
      </c>
      <c r="AX363" s="10" t="s">
        <v>83</v>
      </c>
      <c r="AY363" s="207" t="s">
        <v>149</v>
      </c>
    </row>
    <row r="364" spans="1:65" s="2" customFormat="1" ht="21.75" customHeight="1">
      <c r="A364" s="34"/>
      <c r="B364" s="35"/>
      <c r="C364" s="182" t="s">
        <v>303</v>
      </c>
      <c r="D364" s="182" t="s">
        <v>258</v>
      </c>
      <c r="E364" s="183" t="s">
        <v>644</v>
      </c>
      <c r="F364" s="184" t="s">
        <v>645</v>
      </c>
      <c r="G364" s="185" t="s">
        <v>462</v>
      </c>
      <c r="H364" s="186">
        <v>1.36</v>
      </c>
      <c r="I364" s="187"/>
      <c r="J364" s="188">
        <f>ROUND(I364*H364,2)</f>
        <v>0</v>
      </c>
      <c r="K364" s="184" t="s">
        <v>159</v>
      </c>
      <c r="L364" s="189"/>
      <c r="M364" s="190" t="s">
        <v>1</v>
      </c>
      <c r="N364" s="191" t="s">
        <v>41</v>
      </c>
      <c r="O364" s="71"/>
      <c r="P364" s="173">
        <f>O364*H364</f>
        <v>0</v>
      </c>
      <c r="Q364" s="173">
        <v>2.234</v>
      </c>
      <c r="R364" s="173">
        <f>Q364*H364</f>
        <v>3.0382400000000001</v>
      </c>
      <c r="S364" s="173">
        <v>0</v>
      </c>
      <c r="T364" s="17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5" t="s">
        <v>640</v>
      </c>
      <c r="AT364" s="175" t="s">
        <v>258</v>
      </c>
      <c r="AU364" s="175" t="s">
        <v>76</v>
      </c>
      <c r="AY364" s="17" t="s">
        <v>149</v>
      </c>
      <c r="BE364" s="176">
        <f>IF(N364="základní",J364,0)</f>
        <v>0</v>
      </c>
      <c r="BF364" s="176">
        <f>IF(N364="snížená",J364,0)</f>
        <v>0</v>
      </c>
      <c r="BG364" s="176">
        <f>IF(N364="zákl. přenesená",J364,0)</f>
        <v>0</v>
      </c>
      <c r="BH364" s="176">
        <f>IF(N364="sníž. přenesená",J364,0)</f>
        <v>0</v>
      </c>
      <c r="BI364" s="176">
        <f>IF(N364="nulová",J364,0)</f>
        <v>0</v>
      </c>
      <c r="BJ364" s="17" t="s">
        <v>83</v>
      </c>
      <c r="BK364" s="176">
        <f>ROUND(I364*H364,2)</f>
        <v>0</v>
      </c>
      <c r="BL364" s="17" t="s">
        <v>288</v>
      </c>
      <c r="BM364" s="175" t="s">
        <v>646</v>
      </c>
    </row>
    <row r="365" spans="1:65" s="12" customFormat="1" ht="11.25">
      <c r="B365" s="219"/>
      <c r="C365" s="220"/>
      <c r="D365" s="177" t="s">
        <v>365</v>
      </c>
      <c r="E365" s="221" t="s">
        <v>1</v>
      </c>
      <c r="F365" s="222" t="s">
        <v>647</v>
      </c>
      <c r="G365" s="220"/>
      <c r="H365" s="221" t="s">
        <v>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365</v>
      </c>
      <c r="AU365" s="228" t="s">
        <v>76</v>
      </c>
      <c r="AV365" s="12" t="s">
        <v>83</v>
      </c>
      <c r="AW365" s="12" t="s">
        <v>32</v>
      </c>
      <c r="AX365" s="12" t="s">
        <v>76</v>
      </c>
      <c r="AY365" s="228" t="s">
        <v>149</v>
      </c>
    </row>
    <row r="366" spans="1:65" s="10" customFormat="1" ht="11.25">
      <c r="B366" s="197"/>
      <c r="C366" s="198"/>
      <c r="D366" s="177" t="s">
        <v>365</v>
      </c>
      <c r="E366" s="199" t="s">
        <v>1</v>
      </c>
      <c r="F366" s="200" t="s">
        <v>648</v>
      </c>
      <c r="G366" s="198"/>
      <c r="H366" s="201">
        <v>1.36</v>
      </c>
      <c r="I366" s="202"/>
      <c r="J366" s="198"/>
      <c r="K366" s="198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365</v>
      </c>
      <c r="AU366" s="207" t="s">
        <v>76</v>
      </c>
      <c r="AV366" s="10" t="s">
        <v>85</v>
      </c>
      <c r="AW366" s="10" t="s">
        <v>32</v>
      </c>
      <c r="AX366" s="10" t="s">
        <v>83</v>
      </c>
      <c r="AY366" s="207" t="s">
        <v>149</v>
      </c>
    </row>
    <row r="367" spans="1:65" s="2" customFormat="1" ht="16.5" customHeight="1">
      <c r="A367" s="34"/>
      <c r="B367" s="35"/>
      <c r="C367" s="182" t="s">
        <v>649</v>
      </c>
      <c r="D367" s="182" t="s">
        <v>258</v>
      </c>
      <c r="E367" s="183" t="s">
        <v>650</v>
      </c>
      <c r="F367" s="184" t="s">
        <v>651</v>
      </c>
      <c r="G367" s="185" t="s">
        <v>147</v>
      </c>
      <c r="H367" s="186">
        <v>7</v>
      </c>
      <c r="I367" s="187"/>
      <c r="J367" s="188">
        <f>ROUND(I367*H367,2)</f>
        <v>0</v>
      </c>
      <c r="K367" s="184" t="s">
        <v>1</v>
      </c>
      <c r="L367" s="189"/>
      <c r="M367" s="190" t="s">
        <v>1</v>
      </c>
      <c r="N367" s="191" t="s">
        <v>41</v>
      </c>
      <c r="O367" s="71"/>
      <c r="P367" s="173">
        <f>O367*H367</f>
        <v>0</v>
      </c>
      <c r="Q367" s="173">
        <v>0</v>
      </c>
      <c r="R367" s="173">
        <f>Q367*H367</f>
        <v>0</v>
      </c>
      <c r="S367" s="173">
        <v>0</v>
      </c>
      <c r="T367" s="174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5" t="s">
        <v>640</v>
      </c>
      <c r="AT367" s="175" t="s">
        <v>258</v>
      </c>
      <c r="AU367" s="175" t="s">
        <v>76</v>
      </c>
      <c r="AY367" s="17" t="s">
        <v>149</v>
      </c>
      <c r="BE367" s="176">
        <f>IF(N367="základní",J367,0)</f>
        <v>0</v>
      </c>
      <c r="BF367" s="176">
        <f>IF(N367="snížená",J367,0)</f>
        <v>0</v>
      </c>
      <c r="BG367" s="176">
        <f>IF(N367="zákl. přenesená",J367,0)</f>
        <v>0</v>
      </c>
      <c r="BH367" s="176">
        <f>IF(N367="sníž. přenesená",J367,0)</f>
        <v>0</v>
      </c>
      <c r="BI367" s="176">
        <f>IF(N367="nulová",J367,0)</f>
        <v>0</v>
      </c>
      <c r="BJ367" s="17" t="s">
        <v>83</v>
      </c>
      <c r="BK367" s="176">
        <f>ROUND(I367*H367,2)</f>
        <v>0</v>
      </c>
      <c r="BL367" s="17" t="s">
        <v>288</v>
      </c>
      <c r="BM367" s="175" t="s">
        <v>652</v>
      </c>
    </row>
    <row r="368" spans="1:65" s="12" customFormat="1" ht="11.25">
      <c r="B368" s="219"/>
      <c r="C368" s="220"/>
      <c r="D368" s="177" t="s">
        <v>365</v>
      </c>
      <c r="E368" s="221" t="s">
        <v>1</v>
      </c>
      <c r="F368" s="222" t="s">
        <v>653</v>
      </c>
      <c r="G368" s="220"/>
      <c r="H368" s="221" t="s">
        <v>1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365</v>
      </c>
      <c r="AU368" s="228" t="s">
        <v>76</v>
      </c>
      <c r="AV368" s="12" t="s">
        <v>83</v>
      </c>
      <c r="AW368" s="12" t="s">
        <v>32</v>
      </c>
      <c r="AX368" s="12" t="s">
        <v>76</v>
      </c>
      <c r="AY368" s="228" t="s">
        <v>149</v>
      </c>
    </row>
    <row r="369" spans="1:65" s="10" customFormat="1" ht="11.25">
      <c r="B369" s="197"/>
      <c r="C369" s="198"/>
      <c r="D369" s="177" t="s">
        <v>365</v>
      </c>
      <c r="E369" s="199" t="s">
        <v>1</v>
      </c>
      <c r="F369" s="200" t="s">
        <v>654</v>
      </c>
      <c r="G369" s="198"/>
      <c r="H369" s="201">
        <v>7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365</v>
      </c>
      <c r="AU369" s="207" t="s">
        <v>76</v>
      </c>
      <c r="AV369" s="10" t="s">
        <v>85</v>
      </c>
      <c r="AW369" s="10" t="s">
        <v>32</v>
      </c>
      <c r="AX369" s="10" t="s">
        <v>83</v>
      </c>
      <c r="AY369" s="207" t="s">
        <v>149</v>
      </c>
    </row>
    <row r="370" spans="1:65" s="2" customFormat="1" ht="16.5" customHeight="1">
      <c r="A370" s="34"/>
      <c r="B370" s="35"/>
      <c r="C370" s="182" t="s">
        <v>307</v>
      </c>
      <c r="D370" s="182" t="s">
        <v>258</v>
      </c>
      <c r="E370" s="183" t="s">
        <v>655</v>
      </c>
      <c r="F370" s="184" t="s">
        <v>656</v>
      </c>
      <c r="G370" s="185" t="s">
        <v>158</v>
      </c>
      <c r="H370" s="186">
        <v>17</v>
      </c>
      <c r="I370" s="187"/>
      <c r="J370" s="188">
        <f>ROUND(I370*H370,2)</f>
        <v>0</v>
      </c>
      <c r="K370" s="184" t="s">
        <v>159</v>
      </c>
      <c r="L370" s="189"/>
      <c r="M370" s="190" t="s">
        <v>1</v>
      </c>
      <c r="N370" s="191" t="s">
        <v>41</v>
      </c>
      <c r="O370" s="71"/>
      <c r="P370" s="173">
        <f>O370*H370</f>
        <v>0</v>
      </c>
      <c r="Q370" s="173">
        <v>0</v>
      </c>
      <c r="R370" s="173">
        <f>Q370*H370</f>
        <v>0</v>
      </c>
      <c r="S370" s="173">
        <v>0</v>
      </c>
      <c r="T370" s="17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75" t="s">
        <v>164</v>
      </c>
      <c r="AT370" s="175" t="s">
        <v>258</v>
      </c>
      <c r="AU370" s="175" t="s">
        <v>76</v>
      </c>
      <c r="AY370" s="17" t="s">
        <v>149</v>
      </c>
      <c r="BE370" s="176">
        <f>IF(N370="základní",J370,0)</f>
        <v>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7" t="s">
        <v>83</v>
      </c>
      <c r="BK370" s="176">
        <f>ROUND(I370*H370,2)</f>
        <v>0</v>
      </c>
      <c r="BL370" s="17" t="s">
        <v>148</v>
      </c>
      <c r="BM370" s="175" t="s">
        <v>657</v>
      </c>
    </row>
    <row r="371" spans="1:65" s="2" customFormat="1" ht="62.65" customHeight="1">
      <c r="A371" s="34"/>
      <c r="B371" s="35"/>
      <c r="C371" s="164" t="s">
        <v>658</v>
      </c>
      <c r="D371" s="164" t="s">
        <v>144</v>
      </c>
      <c r="E371" s="165" t="s">
        <v>659</v>
      </c>
      <c r="F371" s="166" t="s">
        <v>660</v>
      </c>
      <c r="G371" s="167" t="s">
        <v>158</v>
      </c>
      <c r="H371" s="168">
        <v>1</v>
      </c>
      <c r="I371" s="169"/>
      <c r="J371" s="170">
        <f>ROUND(I371*H371,2)</f>
        <v>0</v>
      </c>
      <c r="K371" s="166" t="s">
        <v>159</v>
      </c>
      <c r="L371" s="39"/>
      <c r="M371" s="171" t="s">
        <v>1</v>
      </c>
      <c r="N371" s="172" t="s">
        <v>41</v>
      </c>
      <c r="O371" s="71"/>
      <c r="P371" s="173">
        <f>O371*H371</f>
        <v>0</v>
      </c>
      <c r="Q371" s="173">
        <v>0</v>
      </c>
      <c r="R371" s="173">
        <f>Q371*H371</f>
        <v>0</v>
      </c>
      <c r="S371" s="173">
        <v>0</v>
      </c>
      <c r="T371" s="174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75" t="s">
        <v>148</v>
      </c>
      <c r="AT371" s="175" t="s">
        <v>144</v>
      </c>
      <c r="AU371" s="175" t="s">
        <v>76</v>
      </c>
      <c r="AY371" s="17" t="s">
        <v>149</v>
      </c>
      <c r="BE371" s="176">
        <f>IF(N371="základní",J371,0)</f>
        <v>0</v>
      </c>
      <c r="BF371" s="176">
        <f>IF(N371="snížená",J371,0)</f>
        <v>0</v>
      </c>
      <c r="BG371" s="176">
        <f>IF(N371="zákl. přenesená",J371,0)</f>
        <v>0</v>
      </c>
      <c r="BH371" s="176">
        <f>IF(N371="sníž. přenesená",J371,0)</f>
        <v>0</v>
      </c>
      <c r="BI371" s="176">
        <f>IF(N371="nulová",J371,0)</f>
        <v>0</v>
      </c>
      <c r="BJ371" s="17" t="s">
        <v>83</v>
      </c>
      <c r="BK371" s="176">
        <f>ROUND(I371*H371,2)</f>
        <v>0</v>
      </c>
      <c r="BL371" s="17" t="s">
        <v>148</v>
      </c>
      <c r="BM371" s="175" t="s">
        <v>661</v>
      </c>
    </row>
    <row r="372" spans="1:65" s="10" customFormat="1" ht="11.25">
      <c r="B372" s="197"/>
      <c r="C372" s="198"/>
      <c r="D372" s="177" t="s">
        <v>365</v>
      </c>
      <c r="E372" s="199" t="s">
        <v>1</v>
      </c>
      <c r="F372" s="200" t="s">
        <v>662</v>
      </c>
      <c r="G372" s="198"/>
      <c r="H372" s="201">
        <v>1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365</v>
      </c>
      <c r="AU372" s="207" t="s">
        <v>76</v>
      </c>
      <c r="AV372" s="10" t="s">
        <v>85</v>
      </c>
      <c r="AW372" s="10" t="s">
        <v>32</v>
      </c>
      <c r="AX372" s="10" t="s">
        <v>83</v>
      </c>
      <c r="AY372" s="207" t="s">
        <v>149</v>
      </c>
    </row>
    <row r="373" spans="1:65" s="2" customFormat="1" ht="16.5" customHeight="1">
      <c r="A373" s="34"/>
      <c r="B373" s="35"/>
      <c r="C373" s="182" t="s">
        <v>313</v>
      </c>
      <c r="D373" s="182" t="s">
        <v>258</v>
      </c>
      <c r="E373" s="183" t="s">
        <v>663</v>
      </c>
      <c r="F373" s="184" t="s">
        <v>664</v>
      </c>
      <c r="G373" s="185" t="s">
        <v>370</v>
      </c>
      <c r="H373" s="186">
        <v>2925.6120000000001</v>
      </c>
      <c r="I373" s="187"/>
      <c r="J373" s="188">
        <f>ROUND(I373*H373,2)</f>
        <v>0</v>
      </c>
      <c r="K373" s="184" t="s">
        <v>159</v>
      </c>
      <c r="L373" s="189"/>
      <c r="M373" s="190" t="s">
        <v>1</v>
      </c>
      <c r="N373" s="191" t="s">
        <v>41</v>
      </c>
      <c r="O373" s="71"/>
      <c r="P373" s="173">
        <f>O373*H373</f>
        <v>0</v>
      </c>
      <c r="Q373" s="173">
        <v>1</v>
      </c>
      <c r="R373" s="173">
        <f>Q373*H373</f>
        <v>2925.6120000000001</v>
      </c>
      <c r="S373" s="173">
        <v>0</v>
      </c>
      <c r="T373" s="17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5" t="s">
        <v>164</v>
      </c>
      <c r="AT373" s="175" t="s">
        <v>258</v>
      </c>
      <c r="AU373" s="175" t="s">
        <v>76</v>
      </c>
      <c r="AY373" s="17" t="s">
        <v>149</v>
      </c>
      <c r="BE373" s="176">
        <f>IF(N373="základní",J373,0)</f>
        <v>0</v>
      </c>
      <c r="BF373" s="176">
        <f>IF(N373="snížená",J373,0)</f>
        <v>0</v>
      </c>
      <c r="BG373" s="176">
        <f>IF(N373="zákl. přenesená",J373,0)</f>
        <v>0</v>
      </c>
      <c r="BH373" s="176">
        <f>IF(N373="sníž. přenesená",J373,0)</f>
        <v>0</v>
      </c>
      <c r="BI373" s="176">
        <f>IF(N373="nulová",J373,0)</f>
        <v>0</v>
      </c>
      <c r="BJ373" s="17" t="s">
        <v>83</v>
      </c>
      <c r="BK373" s="176">
        <f>ROUND(I373*H373,2)</f>
        <v>0</v>
      </c>
      <c r="BL373" s="17" t="s">
        <v>148</v>
      </c>
      <c r="BM373" s="175" t="s">
        <v>665</v>
      </c>
    </row>
    <row r="374" spans="1:65" s="10" customFormat="1" ht="11.25">
      <c r="B374" s="197"/>
      <c r="C374" s="198"/>
      <c r="D374" s="177" t="s">
        <v>365</v>
      </c>
      <c r="E374" s="199" t="s">
        <v>1</v>
      </c>
      <c r="F374" s="200" t="s">
        <v>666</v>
      </c>
      <c r="G374" s="198"/>
      <c r="H374" s="201">
        <v>2925.6120000000001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365</v>
      </c>
      <c r="AU374" s="207" t="s">
        <v>76</v>
      </c>
      <c r="AV374" s="10" t="s">
        <v>85</v>
      </c>
      <c r="AW374" s="10" t="s">
        <v>32</v>
      </c>
      <c r="AX374" s="10" t="s">
        <v>76</v>
      </c>
      <c r="AY374" s="207" t="s">
        <v>149</v>
      </c>
    </row>
    <row r="375" spans="1:65" s="11" customFormat="1" ht="11.25">
      <c r="B375" s="208"/>
      <c r="C375" s="209"/>
      <c r="D375" s="177" t="s">
        <v>365</v>
      </c>
      <c r="E375" s="210" t="s">
        <v>1</v>
      </c>
      <c r="F375" s="211" t="s">
        <v>367</v>
      </c>
      <c r="G375" s="209"/>
      <c r="H375" s="212">
        <v>2925.6120000000001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365</v>
      </c>
      <c r="AU375" s="218" t="s">
        <v>76</v>
      </c>
      <c r="AV375" s="11" t="s">
        <v>148</v>
      </c>
      <c r="AW375" s="11" t="s">
        <v>32</v>
      </c>
      <c r="AX375" s="11" t="s">
        <v>83</v>
      </c>
      <c r="AY375" s="218" t="s">
        <v>149</v>
      </c>
    </row>
    <row r="376" spans="1:65" s="2" customFormat="1" ht="55.5" customHeight="1">
      <c r="A376" s="34"/>
      <c r="B376" s="35"/>
      <c r="C376" s="164" t="s">
        <v>667</v>
      </c>
      <c r="D376" s="164" t="s">
        <v>144</v>
      </c>
      <c r="E376" s="165" t="s">
        <v>668</v>
      </c>
      <c r="F376" s="166" t="s">
        <v>669</v>
      </c>
      <c r="G376" s="167" t="s">
        <v>370</v>
      </c>
      <c r="H376" s="168">
        <v>2925.6120000000001</v>
      </c>
      <c r="I376" s="169"/>
      <c r="J376" s="170">
        <f>ROUND(I376*H376,2)</f>
        <v>0</v>
      </c>
      <c r="K376" s="166" t="s">
        <v>159</v>
      </c>
      <c r="L376" s="39"/>
      <c r="M376" s="171" t="s">
        <v>1</v>
      </c>
      <c r="N376" s="172" t="s">
        <v>41</v>
      </c>
      <c r="O376" s="71"/>
      <c r="P376" s="173">
        <f>O376*H376</f>
        <v>0</v>
      </c>
      <c r="Q376" s="173">
        <v>0</v>
      </c>
      <c r="R376" s="173">
        <f>Q376*H376</f>
        <v>0</v>
      </c>
      <c r="S376" s="173">
        <v>0</v>
      </c>
      <c r="T376" s="174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75" t="s">
        <v>148</v>
      </c>
      <c r="AT376" s="175" t="s">
        <v>144</v>
      </c>
      <c r="AU376" s="175" t="s">
        <v>76</v>
      </c>
      <c r="AY376" s="17" t="s">
        <v>149</v>
      </c>
      <c r="BE376" s="176">
        <f>IF(N376="základní",J376,0)</f>
        <v>0</v>
      </c>
      <c r="BF376" s="176">
        <f>IF(N376="snížená",J376,0)</f>
        <v>0</v>
      </c>
      <c r="BG376" s="176">
        <f>IF(N376="zákl. přenesená",J376,0)</f>
        <v>0</v>
      </c>
      <c r="BH376" s="176">
        <f>IF(N376="sníž. přenesená",J376,0)</f>
        <v>0</v>
      </c>
      <c r="BI376" s="176">
        <f>IF(N376="nulová",J376,0)</f>
        <v>0</v>
      </c>
      <c r="BJ376" s="17" t="s">
        <v>83</v>
      </c>
      <c r="BK376" s="176">
        <f>ROUND(I376*H376,2)</f>
        <v>0</v>
      </c>
      <c r="BL376" s="17" t="s">
        <v>148</v>
      </c>
      <c r="BM376" s="175" t="s">
        <v>670</v>
      </c>
    </row>
    <row r="377" spans="1:65" s="2" customFormat="1" ht="19.5">
      <c r="A377" s="34"/>
      <c r="B377" s="35"/>
      <c r="C377" s="36"/>
      <c r="D377" s="177" t="s">
        <v>150</v>
      </c>
      <c r="E377" s="36"/>
      <c r="F377" s="178" t="s">
        <v>450</v>
      </c>
      <c r="G377" s="36"/>
      <c r="H377" s="36"/>
      <c r="I377" s="179"/>
      <c r="J377" s="36"/>
      <c r="K377" s="36"/>
      <c r="L377" s="39"/>
      <c r="M377" s="180"/>
      <c r="N377" s="181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150</v>
      </c>
      <c r="AU377" s="17" t="s">
        <v>76</v>
      </c>
    </row>
    <row r="378" spans="1:65" s="11" customFormat="1" ht="11.25">
      <c r="B378" s="208"/>
      <c r="C378" s="209"/>
      <c r="D378" s="177" t="s">
        <v>365</v>
      </c>
      <c r="E378" s="210" t="s">
        <v>1</v>
      </c>
      <c r="F378" s="211" t="s">
        <v>367</v>
      </c>
      <c r="G378" s="209"/>
      <c r="H378" s="212">
        <v>2925.6120000000001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365</v>
      </c>
      <c r="AU378" s="218" t="s">
        <v>76</v>
      </c>
      <c r="AV378" s="11" t="s">
        <v>148</v>
      </c>
      <c r="AW378" s="11" t="s">
        <v>32</v>
      </c>
      <c r="AX378" s="11" t="s">
        <v>76</v>
      </c>
      <c r="AY378" s="218" t="s">
        <v>149</v>
      </c>
    </row>
    <row r="379" spans="1:65" s="2" customFormat="1" ht="21.75" customHeight="1">
      <c r="A379" s="34"/>
      <c r="B379" s="35"/>
      <c r="C379" s="182" t="s">
        <v>317</v>
      </c>
      <c r="D379" s="182" t="s">
        <v>258</v>
      </c>
      <c r="E379" s="183" t="s">
        <v>671</v>
      </c>
      <c r="F379" s="184" t="s">
        <v>672</v>
      </c>
      <c r="G379" s="185" t="s">
        <v>462</v>
      </c>
      <c r="H379" s="186">
        <v>46.4</v>
      </c>
      <c r="I379" s="187"/>
      <c r="J379" s="188">
        <f>ROUND(I379*H379,2)</f>
        <v>0</v>
      </c>
      <c r="K379" s="184" t="s">
        <v>159</v>
      </c>
      <c r="L379" s="189"/>
      <c r="M379" s="190" t="s">
        <v>1</v>
      </c>
      <c r="N379" s="191" t="s">
        <v>41</v>
      </c>
      <c r="O379" s="71"/>
      <c r="P379" s="173">
        <f>O379*H379</f>
        <v>0</v>
      </c>
      <c r="Q379" s="173">
        <v>0.95499999999999996</v>
      </c>
      <c r="R379" s="173">
        <f>Q379*H379</f>
        <v>44.311999999999998</v>
      </c>
      <c r="S379" s="173">
        <v>0</v>
      </c>
      <c r="T379" s="17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75" t="s">
        <v>164</v>
      </c>
      <c r="AT379" s="175" t="s">
        <v>258</v>
      </c>
      <c r="AU379" s="175" t="s">
        <v>76</v>
      </c>
      <c r="AY379" s="17" t="s">
        <v>149</v>
      </c>
      <c r="BE379" s="176">
        <f>IF(N379="základní",J379,0)</f>
        <v>0</v>
      </c>
      <c r="BF379" s="176">
        <f>IF(N379="snížená",J379,0)</f>
        <v>0</v>
      </c>
      <c r="BG379" s="176">
        <f>IF(N379="zákl. přenesená",J379,0)</f>
        <v>0</v>
      </c>
      <c r="BH379" s="176">
        <f>IF(N379="sníž. přenesená",J379,0)</f>
        <v>0</v>
      </c>
      <c r="BI379" s="176">
        <f>IF(N379="nulová",J379,0)</f>
        <v>0</v>
      </c>
      <c r="BJ379" s="17" t="s">
        <v>83</v>
      </c>
      <c r="BK379" s="176">
        <f>ROUND(I379*H379,2)</f>
        <v>0</v>
      </c>
      <c r="BL379" s="17" t="s">
        <v>148</v>
      </c>
      <c r="BM379" s="175" t="s">
        <v>673</v>
      </c>
    </row>
    <row r="380" spans="1:65" s="2" customFormat="1" ht="24.2" customHeight="1">
      <c r="A380" s="34"/>
      <c r="B380" s="35"/>
      <c r="C380" s="182" t="s">
        <v>674</v>
      </c>
      <c r="D380" s="182" t="s">
        <v>258</v>
      </c>
      <c r="E380" s="183" t="s">
        <v>675</v>
      </c>
      <c r="F380" s="184" t="s">
        <v>676</v>
      </c>
      <c r="G380" s="185" t="s">
        <v>158</v>
      </c>
      <c r="H380" s="186">
        <v>49</v>
      </c>
      <c r="I380" s="187"/>
      <c r="J380" s="188">
        <f>ROUND(I380*H380,2)</f>
        <v>0</v>
      </c>
      <c r="K380" s="184" t="s">
        <v>159</v>
      </c>
      <c r="L380" s="189"/>
      <c r="M380" s="190" t="s">
        <v>1</v>
      </c>
      <c r="N380" s="191" t="s">
        <v>41</v>
      </c>
      <c r="O380" s="71"/>
      <c r="P380" s="173">
        <f>O380*H380</f>
        <v>0</v>
      </c>
      <c r="Q380" s="173">
        <v>0.10299999999999999</v>
      </c>
      <c r="R380" s="173">
        <f>Q380*H380</f>
        <v>5.0469999999999997</v>
      </c>
      <c r="S380" s="173">
        <v>0</v>
      </c>
      <c r="T380" s="174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5" t="s">
        <v>164</v>
      </c>
      <c r="AT380" s="175" t="s">
        <v>258</v>
      </c>
      <c r="AU380" s="175" t="s">
        <v>76</v>
      </c>
      <c r="AY380" s="17" t="s">
        <v>149</v>
      </c>
      <c r="BE380" s="176">
        <f>IF(N380="základní",J380,0)</f>
        <v>0</v>
      </c>
      <c r="BF380" s="176">
        <f>IF(N380="snížená",J380,0)</f>
        <v>0</v>
      </c>
      <c r="BG380" s="176">
        <f>IF(N380="zákl. přenesená",J380,0)</f>
        <v>0</v>
      </c>
      <c r="BH380" s="176">
        <f>IF(N380="sníž. přenesená",J380,0)</f>
        <v>0</v>
      </c>
      <c r="BI380" s="176">
        <f>IF(N380="nulová",J380,0)</f>
        <v>0</v>
      </c>
      <c r="BJ380" s="17" t="s">
        <v>83</v>
      </c>
      <c r="BK380" s="176">
        <f>ROUND(I380*H380,2)</f>
        <v>0</v>
      </c>
      <c r="BL380" s="17" t="s">
        <v>148</v>
      </c>
      <c r="BM380" s="175" t="s">
        <v>677</v>
      </c>
    </row>
    <row r="381" spans="1:65" s="10" customFormat="1" ht="11.25">
      <c r="B381" s="197"/>
      <c r="C381" s="198"/>
      <c r="D381" s="177" t="s">
        <v>365</v>
      </c>
      <c r="E381" s="199" t="s">
        <v>1</v>
      </c>
      <c r="F381" s="200" t="s">
        <v>678</v>
      </c>
      <c r="G381" s="198"/>
      <c r="H381" s="201">
        <v>49</v>
      </c>
      <c r="I381" s="202"/>
      <c r="J381" s="198"/>
      <c r="K381" s="198"/>
      <c r="L381" s="203"/>
      <c r="M381" s="204"/>
      <c r="N381" s="205"/>
      <c r="O381" s="205"/>
      <c r="P381" s="205"/>
      <c r="Q381" s="205"/>
      <c r="R381" s="205"/>
      <c r="S381" s="205"/>
      <c r="T381" s="206"/>
      <c r="AT381" s="207" t="s">
        <v>365</v>
      </c>
      <c r="AU381" s="207" t="s">
        <v>76</v>
      </c>
      <c r="AV381" s="10" t="s">
        <v>85</v>
      </c>
      <c r="AW381" s="10" t="s">
        <v>32</v>
      </c>
      <c r="AX381" s="10" t="s">
        <v>76</v>
      </c>
      <c r="AY381" s="207" t="s">
        <v>149</v>
      </c>
    </row>
    <row r="382" spans="1:65" s="11" customFormat="1" ht="11.25">
      <c r="B382" s="208"/>
      <c r="C382" s="209"/>
      <c r="D382" s="177" t="s">
        <v>365</v>
      </c>
      <c r="E382" s="210" t="s">
        <v>1</v>
      </c>
      <c r="F382" s="211" t="s">
        <v>367</v>
      </c>
      <c r="G382" s="209"/>
      <c r="H382" s="212">
        <v>49</v>
      </c>
      <c r="I382" s="213"/>
      <c r="J382" s="209"/>
      <c r="K382" s="209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365</v>
      </c>
      <c r="AU382" s="218" t="s">
        <v>76</v>
      </c>
      <c r="AV382" s="11" t="s">
        <v>148</v>
      </c>
      <c r="AW382" s="11" t="s">
        <v>32</v>
      </c>
      <c r="AX382" s="11" t="s">
        <v>83</v>
      </c>
      <c r="AY382" s="218" t="s">
        <v>149</v>
      </c>
    </row>
    <row r="383" spans="1:65" s="2" customFormat="1" ht="24.2" customHeight="1">
      <c r="A383" s="34"/>
      <c r="B383" s="35"/>
      <c r="C383" s="182" t="s">
        <v>323</v>
      </c>
      <c r="D383" s="182" t="s">
        <v>258</v>
      </c>
      <c r="E383" s="183" t="s">
        <v>679</v>
      </c>
      <c r="F383" s="184" t="s">
        <v>680</v>
      </c>
      <c r="G383" s="185" t="s">
        <v>158</v>
      </c>
      <c r="H383" s="186">
        <v>882</v>
      </c>
      <c r="I383" s="187"/>
      <c r="J383" s="188">
        <f>ROUND(I383*H383,2)</f>
        <v>0</v>
      </c>
      <c r="K383" s="184" t="s">
        <v>1</v>
      </c>
      <c r="L383" s="189"/>
      <c r="M383" s="190" t="s">
        <v>1</v>
      </c>
      <c r="N383" s="191" t="s">
        <v>41</v>
      </c>
      <c r="O383" s="71"/>
      <c r="P383" s="173">
        <f>O383*H383</f>
        <v>0</v>
      </c>
      <c r="Q383" s="173">
        <v>0</v>
      </c>
      <c r="R383" s="173">
        <f>Q383*H383</f>
        <v>0</v>
      </c>
      <c r="S383" s="173">
        <v>0</v>
      </c>
      <c r="T383" s="17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75" t="s">
        <v>565</v>
      </c>
      <c r="AT383" s="175" t="s">
        <v>258</v>
      </c>
      <c r="AU383" s="175" t="s">
        <v>76</v>
      </c>
      <c r="AY383" s="17" t="s">
        <v>149</v>
      </c>
      <c r="BE383" s="176">
        <f>IF(N383="základní",J383,0)</f>
        <v>0</v>
      </c>
      <c r="BF383" s="176">
        <f>IF(N383="snížená",J383,0)</f>
        <v>0</v>
      </c>
      <c r="BG383" s="176">
        <f>IF(N383="zákl. přenesená",J383,0)</f>
        <v>0</v>
      </c>
      <c r="BH383" s="176">
        <f>IF(N383="sníž. přenesená",J383,0)</f>
        <v>0</v>
      </c>
      <c r="BI383" s="176">
        <f>IF(N383="nulová",J383,0)</f>
        <v>0</v>
      </c>
      <c r="BJ383" s="17" t="s">
        <v>83</v>
      </c>
      <c r="BK383" s="176">
        <f>ROUND(I383*H383,2)</f>
        <v>0</v>
      </c>
      <c r="BL383" s="17" t="s">
        <v>565</v>
      </c>
      <c r="BM383" s="175" t="s">
        <v>681</v>
      </c>
    </row>
    <row r="384" spans="1:65" s="10" customFormat="1" ht="11.25">
      <c r="B384" s="197"/>
      <c r="C384" s="198"/>
      <c r="D384" s="177" t="s">
        <v>365</v>
      </c>
      <c r="E384" s="199" t="s">
        <v>1</v>
      </c>
      <c r="F384" s="200" t="s">
        <v>682</v>
      </c>
      <c r="G384" s="198"/>
      <c r="H384" s="201">
        <v>882</v>
      </c>
      <c r="I384" s="202"/>
      <c r="J384" s="198"/>
      <c r="K384" s="198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365</v>
      </c>
      <c r="AU384" s="207" t="s">
        <v>76</v>
      </c>
      <c r="AV384" s="10" t="s">
        <v>85</v>
      </c>
      <c r="AW384" s="10" t="s">
        <v>32</v>
      </c>
      <c r="AX384" s="10" t="s">
        <v>76</v>
      </c>
      <c r="AY384" s="207" t="s">
        <v>149</v>
      </c>
    </row>
    <row r="385" spans="1:65" s="11" customFormat="1" ht="11.25">
      <c r="B385" s="208"/>
      <c r="C385" s="209"/>
      <c r="D385" s="177" t="s">
        <v>365</v>
      </c>
      <c r="E385" s="210" t="s">
        <v>1</v>
      </c>
      <c r="F385" s="211" t="s">
        <v>367</v>
      </c>
      <c r="G385" s="209"/>
      <c r="H385" s="212">
        <v>882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365</v>
      </c>
      <c r="AU385" s="218" t="s">
        <v>76</v>
      </c>
      <c r="AV385" s="11" t="s">
        <v>148</v>
      </c>
      <c r="AW385" s="11" t="s">
        <v>32</v>
      </c>
      <c r="AX385" s="11" t="s">
        <v>83</v>
      </c>
      <c r="AY385" s="218" t="s">
        <v>149</v>
      </c>
    </row>
    <row r="386" spans="1:65" s="2" customFormat="1" ht="62.65" customHeight="1">
      <c r="A386" s="34"/>
      <c r="B386" s="35"/>
      <c r="C386" s="164" t="s">
        <v>683</v>
      </c>
      <c r="D386" s="164" t="s">
        <v>144</v>
      </c>
      <c r="E386" s="165" t="s">
        <v>684</v>
      </c>
      <c r="F386" s="166" t="s">
        <v>685</v>
      </c>
      <c r="G386" s="167" t="s">
        <v>370</v>
      </c>
      <c r="H386" s="168">
        <v>337.77300000000002</v>
      </c>
      <c r="I386" s="169"/>
      <c r="J386" s="170">
        <f>ROUND(I386*H386,2)</f>
        <v>0</v>
      </c>
      <c r="K386" s="166" t="s">
        <v>159</v>
      </c>
      <c r="L386" s="39"/>
      <c r="M386" s="171" t="s">
        <v>1</v>
      </c>
      <c r="N386" s="172" t="s">
        <v>41</v>
      </c>
      <c r="O386" s="71"/>
      <c r="P386" s="173">
        <f>O386*H386</f>
        <v>0</v>
      </c>
      <c r="Q386" s="173">
        <v>0</v>
      </c>
      <c r="R386" s="173">
        <f>Q386*H386</f>
        <v>0</v>
      </c>
      <c r="S386" s="173">
        <v>0</v>
      </c>
      <c r="T386" s="174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5" t="s">
        <v>148</v>
      </c>
      <c r="AT386" s="175" t="s">
        <v>144</v>
      </c>
      <c r="AU386" s="175" t="s">
        <v>76</v>
      </c>
      <c r="AY386" s="17" t="s">
        <v>149</v>
      </c>
      <c r="BE386" s="176">
        <f>IF(N386="základní",J386,0)</f>
        <v>0</v>
      </c>
      <c r="BF386" s="176">
        <f>IF(N386="snížená",J386,0)</f>
        <v>0</v>
      </c>
      <c r="BG386" s="176">
        <f>IF(N386="zákl. přenesená",J386,0)</f>
        <v>0</v>
      </c>
      <c r="BH386" s="176">
        <f>IF(N386="sníž. přenesená",J386,0)</f>
        <v>0</v>
      </c>
      <c r="BI386" s="176">
        <f>IF(N386="nulová",J386,0)</f>
        <v>0</v>
      </c>
      <c r="BJ386" s="17" t="s">
        <v>83</v>
      </c>
      <c r="BK386" s="176">
        <f>ROUND(I386*H386,2)</f>
        <v>0</v>
      </c>
      <c r="BL386" s="17" t="s">
        <v>148</v>
      </c>
      <c r="BM386" s="175" t="s">
        <v>686</v>
      </c>
    </row>
    <row r="387" spans="1:65" s="2" customFormat="1" ht="19.5">
      <c r="A387" s="34"/>
      <c r="B387" s="35"/>
      <c r="C387" s="36"/>
      <c r="D387" s="177" t="s">
        <v>150</v>
      </c>
      <c r="E387" s="36"/>
      <c r="F387" s="178" t="s">
        <v>450</v>
      </c>
      <c r="G387" s="36"/>
      <c r="H387" s="36"/>
      <c r="I387" s="179"/>
      <c r="J387" s="36"/>
      <c r="K387" s="36"/>
      <c r="L387" s="39"/>
      <c r="M387" s="180"/>
      <c r="N387" s="181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150</v>
      </c>
      <c r="AU387" s="17" t="s">
        <v>76</v>
      </c>
    </row>
    <row r="388" spans="1:65" s="10" customFormat="1" ht="11.25">
      <c r="B388" s="197"/>
      <c r="C388" s="198"/>
      <c r="D388" s="177" t="s">
        <v>365</v>
      </c>
      <c r="E388" s="199" t="s">
        <v>1</v>
      </c>
      <c r="F388" s="200" t="s">
        <v>687</v>
      </c>
      <c r="G388" s="198"/>
      <c r="H388" s="201">
        <v>49.359000000000002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365</v>
      </c>
      <c r="AU388" s="207" t="s">
        <v>76</v>
      </c>
      <c r="AV388" s="10" t="s">
        <v>85</v>
      </c>
      <c r="AW388" s="10" t="s">
        <v>32</v>
      </c>
      <c r="AX388" s="10" t="s">
        <v>76</v>
      </c>
      <c r="AY388" s="207" t="s">
        <v>149</v>
      </c>
    </row>
    <row r="389" spans="1:65" s="10" customFormat="1" ht="11.25">
      <c r="B389" s="197"/>
      <c r="C389" s="198"/>
      <c r="D389" s="177" t="s">
        <v>365</v>
      </c>
      <c r="E389" s="199" t="s">
        <v>1</v>
      </c>
      <c r="F389" s="200" t="s">
        <v>688</v>
      </c>
      <c r="G389" s="198"/>
      <c r="H389" s="201">
        <v>288.41399999999999</v>
      </c>
      <c r="I389" s="202"/>
      <c r="J389" s="198"/>
      <c r="K389" s="198"/>
      <c r="L389" s="203"/>
      <c r="M389" s="204"/>
      <c r="N389" s="205"/>
      <c r="O389" s="205"/>
      <c r="P389" s="205"/>
      <c r="Q389" s="205"/>
      <c r="R389" s="205"/>
      <c r="S389" s="205"/>
      <c r="T389" s="206"/>
      <c r="AT389" s="207" t="s">
        <v>365</v>
      </c>
      <c r="AU389" s="207" t="s">
        <v>76</v>
      </c>
      <c r="AV389" s="10" t="s">
        <v>85</v>
      </c>
      <c r="AW389" s="10" t="s">
        <v>32</v>
      </c>
      <c r="AX389" s="10" t="s">
        <v>76</v>
      </c>
      <c r="AY389" s="207" t="s">
        <v>149</v>
      </c>
    </row>
    <row r="390" spans="1:65" s="11" customFormat="1" ht="11.25">
      <c r="B390" s="208"/>
      <c r="C390" s="209"/>
      <c r="D390" s="177" t="s">
        <v>365</v>
      </c>
      <c r="E390" s="210" t="s">
        <v>1</v>
      </c>
      <c r="F390" s="211" t="s">
        <v>367</v>
      </c>
      <c r="G390" s="209"/>
      <c r="H390" s="212">
        <v>337.77300000000002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365</v>
      </c>
      <c r="AU390" s="218" t="s">
        <v>76</v>
      </c>
      <c r="AV390" s="11" t="s">
        <v>148</v>
      </c>
      <c r="AW390" s="11" t="s">
        <v>32</v>
      </c>
      <c r="AX390" s="11" t="s">
        <v>83</v>
      </c>
      <c r="AY390" s="218" t="s">
        <v>149</v>
      </c>
    </row>
    <row r="391" spans="1:65" s="2" customFormat="1" ht="24.2" customHeight="1">
      <c r="A391" s="34"/>
      <c r="B391" s="35"/>
      <c r="C391" s="182" t="s">
        <v>327</v>
      </c>
      <c r="D391" s="182" t="s">
        <v>258</v>
      </c>
      <c r="E391" s="183" t="s">
        <v>689</v>
      </c>
      <c r="F391" s="184" t="s">
        <v>690</v>
      </c>
      <c r="G391" s="185" t="s">
        <v>158</v>
      </c>
      <c r="H391" s="186">
        <v>1</v>
      </c>
      <c r="I391" s="187"/>
      <c r="J391" s="188">
        <f>ROUND(I391*H391,2)</f>
        <v>0</v>
      </c>
      <c r="K391" s="184" t="s">
        <v>159</v>
      </c>
      <c r="L391" s="189"/>
      <c r="M391" s="190" t="s">
        <v>1</v>
      </c>
      <c r="N391" s="191" t="s">
        <v>41</v>
      </c>
      <c r="O391" s="71"/>
      <c r="P391" s="173">
        <f>O391*H391</f>
        <v>0</v>
      </c>
      <c r="Q391" s="173">
        <v>11.4</v>
      </c>
      <c r="R391" s="173">
        <f>Q391*H391</f>
        <v>11.4</v>
      </c>
      <c r="S391" s="173">
        <v>0</v>
      </c>
      <c r="T391" s="17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5" t="s">
        <v>164</v>
      </c>
      <c r="AT391" s="175" t="s">
        <v>258</v>
      </c>
      <c r="AU391" s="175" t="s">
        <v>76</v>
      </c>
      <c r="AY391" s="17" t="s">
        <v>149</v>
      </c>
      <c r="BE391" s="176">
        <f>IF(N391="základní",J391,0)</f>
        <v>0</v>
      </c>
      <c r="BF391" s="176">
        <f>IF(N391="snížená",J391,0)</f>
        <v>0</v>
      </c>
      <c r="BG391" s="176">
        <f>IF(N391="zákl. přenesená",J391,0)</f>
        <v>0</v>
      </c>
      <c r="BH391" s="176">
        <f>IF(N391="sníž. přenesená",J391,0)</f>
        <v>0</v>
      </c>
      <c r="BI391" s="176">
        <f>IF(N391="nulová",J391,0)</f>
        <v>0</v>
      </c>
      <c r="BJ391" s="17" t="s">
        <v>83</v>
      </c>
      <c r="BK391" s="176">
        <f>ROUND(I391*H391,2)</f>
        <v>0</v>
      </c>
      <c r="BL391" s="17" t="s">
        <v>148</v>
      </c>
      <c r="BM391" s="175" t="s">
        <v>691</v>
      </c>
    </row>
    <row r="392" spans="1:65" s="2" customFormat="1" ht="24.2" customHeight="1">
      <c r="A392" s="34"/>
      <c r="B392" s="35"/>
      <c r="C392" s="182" t="s">
        <v>692</v>
      </c>
      <c r="D392" s="182" t="s">
        <v>258</v>
      </c>
      <c r="E392" s="183" t="s">
        <v>693</v>
      </c>
      <c r="F392" s="184" t="s">
        <v>694</v>
      </c>
      <c r="G392" s="185" t="s">
        <v>158</v>
      </c>
      <c r="H392" s="186">
        <v>1</v>
      </c>
      <c r="I392" s="187"/>
      <c r="J392" s="188">
        <f>ROUND(I392*H392,2)</f>
        <v>0</v>
      </c>
      <c r="K392" s="184" t="s">
        <v>159</v>
      </c>
      <c r="L392" s="189"/>
      <c r="M392" s="190" t="s">
        <v>1</v>
      </c>
      <c r="N392" s="191" t="s">
        <v>41</v>
      </c>
      <c r="O392" s="71"/>
      <c r="P392" s="173">
        <f>O392*H392</f>
        <v>0</v>
      </c>
      <c r="Q392" s="173">
        <v>14.5</v>
      </c>
      <c r="R392" s="173">
        <f>Q392*H392</f>
        <v>14.5</v>
      </c>
      <c r="S392" s="173">
        <v>0</v>
      </c>
      <c r="T392" s="174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75" t="s">
        <v>164</v>
      </c>
      <c r="AT392" s="175" t="s">
        <v>258</v>
      </c>
      <c r="AU392" s="175" t="s">
        <v>76</v>
      </c>
      <c r="AY392" s="17" t="s">
        <v>149</v>
      </c>
      <c r="BE392" s="176">
        <f>IF(N392="základní",J392,0)</f>
        <v>0</v>
      </c>
      <c r="BF392" s="176">
        <f>IF(N392="snížená",J392,0)</f>
        <v>0</v>
      </c>
      <c r="BG392" s="176">
        <f>IF(N392="zákl. přenesená",J392,0)</f>
        <v>0</v>
      </c>
      <c r="BH392" s="176">
        <f>IF(N392="sníž. přenesená",J392,0)</f>
        <v>0</v>
      </c>
      <c r="BI392" s="176">
        <f>IF(N392="nulová",J392,0)</f>
        <v>0</v>
      </c>
      <c r="BJ392" s="17" t="s">
        <v>83</v>
      </c>
      <c r="BK392" s="176">
        <f>ROUND(I392*H392,2)</f>
        <v>0</v>
      </c>
      <c r="BL392" s="17" t="s">
        <v>148</v>
      </c>
      <c r="BM392" s="175" t="s">
        <v>695</v>
      </c>
    </row>
    <row r="393" spans="1:65" s="2" customFormat="1" ht="62.65" customHeight="1">
      <c r="A393" s="34"/>
      <c r="B393" s="35"/>
      <c r="C393" s="164" t="s">
        <v>332</v>
      </c>
      <c r="D393" s="164" t="s">
        <v>144</v>
      </c>
      <c r="E393" s="165" t="s">
        <v>696</v>
      </c>
      <c r="F393" s="166" t="s">
        <v>697</v>
      </c>
      <c r="G393" s="167" t="s">
        <v>370</v>
      </c>
      <c r="H393" s="168">
        <v>26.14</v>
      </c>
      <c r="I393" s="169"/>
      <c r="J393" s="170">
        <f>ROUND(I393*H393,2)</f>
        <v>0</v>
      </c>
      <c r="K393" s="166" t="s">
        <v>159</v>
      </c>
      <c r="L393" s="39"/>
      <c r="M393" s="171" t="s">
        <v>1</v>
      </c>
      <c r="N393" s="172" t="s">
        <v>41</v>
      </c>
      <c r="O393" s="71"/>
      <c r="P393" s="173">
        <f>O393*H393</f>
        <v>0</v>
      </c>
      <c r="Q393" s="173">
        <v>0</v>
      </c>
      <c r="R393" s="173">
        <f>Q393*H393</f>
        <v>0</v>
      </c>
      <c r="S393" s="173">
        <v>0</v>
      </c>
      <c r="T393" s="17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75" t="s">
        <v>148</v>
      </c>
      <c r="AT393" s="175" t="s">
        <v>144</v>
      </c>
      <c r="AU393" s="175" t="s">
        <v>76</v>
      </c>
      <c r="AY393" s="17" t="s">
        <v>149</v>
      </c>
      <c r="BE393" s="176">
        <f>IF(N393="základní",J393,0)</f>
        <v>0</v>
      </c>
      <c r="BF393" s="176">
        <f>IF(N393="snížená",J393,0)</f>
        <v>0</v>
      </c>
      <c r="BG393" s="176">
        <f>IF(N393="zákl. přenesená",J393,0)</f>
        <v>0</v>
      </c>
      <c r="BH393" s="176">
        <f>IF(N393="sníž. přenesená",J393,0)</f>
        <v>0</v>
      </c>
      <c r="BI393" s="176">
        <f>IF(N393="nulová",J393,0)</f>
        <v>0</v>
      </c>
      <c r="BJ393" s="17" t="s">
        <v>83</v>
      </c>
      <c r="BK393" s="176">
        <f>ROUND(I393*H393,2)</f>
        <v>0</v>
      </c>
      <c r="BL393" s="17" t="s">
        <v>148</v>
      </c>
      <c r="BM393" s="175" t="s">
        <v>698</v>
      </c>
    </row>
    <row r="394" spans="1:65" s="2" customFormat="1" ht="19.5">
      <c r="A394" s="34"/>
      <c r="B394" s="35"/>
      <c r="C394" s="36"/>
      <c r="D394" s="177" t="s">
        <v>150</v>
      </c>
      <c r="E394" s="36"/>
      <c r="F394" s="178" t="s">
        <v>450</v>
      </c>
      <c r="G394" s="36"/>
      <c r="H394" s="36"/>
      <c r="I394" s="179"/>
      <c r="J394" s="36"/>
      <c r="K394" s="36"/>
      <c r="L394" s="39"/>
      <c r="M394" s="180"/>
      <c r="N394" s="181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150</v>
      </c>
      <c r="AU394" s="17" t="s">
        <v>76</v>
      </c>
    </row>
    <row r="395" spans="1:65" s="10" customFormat="1" ht="22.5">
      <c r="B395" s="197"/>
      <c r="C395" s="198"/>
      <c r="D395" s="177" t="s">
        <v>365</v>
      </c>
      <c r="E395" s="199" t="s">
        <v>1</v>
      </c>
      <c r="F395" s="200" t="s">
        <v>699</v>
      </c>
      <c r="G395" s="198"/>
      <c r="H395" s="201">
        <v>26.14</v>
      </c>
      <c r="I395" s="202"/>
      <c r="J395" s="198"/>
      <c r="K395" s="198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365</v>
      </c>
      <c r="AU395" s="207" t="s">
        <v>76</v>
      </c>
      <c r="AV395" s="10" t="s">
        <v>85</v>
      </c>
      <c r="AW395" s="10" t="s">
        <v>32</v>
      </c>
      <c r="AX395" s="10" t="s">
        <v>76</v>
      </c>
      <c r="AY395" s="207" t="s">
        <v>149</v>
      </c>
    </row>
    <row r="396" spans="1:65" s="11" customFormat="1" ht="11.25">
      <c r="B396" s="208"/>
      <c r="C396" s="209"/>
      <c r="D396" s="177" t="s">
        <v>365</v>
      </c>
      <c r="E396" s="210" t="s">
        <v>1</v>
      </c>
      <c r="F396" s="211" t="s">
        <v>367</v>
      </c>
      <c r="G396" s="209"/>
      <c r="H396" s="212">
        <v>26.14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365</v>
      </c>
      <c r="AU396" s="218" t="s">
        <v>76</v>
      </c>
      <c r="AV396" s="11" t="s">
        <v>148</v>
      </c>
      <c r="AW396" s="11" t="s">
        <v>32</v>
      </c>
      <c r="AX396" s="11" t="s">
        <v>83</v>
      </c>
      <c r="AY396" s="218" t="s">
        <v>149</v>
      </c>
    </row>
    <row r="397" spans="1:65" s="2" customFormat="1" ht="21.75" customHeight="1">
      <c r="A397" s="34"/>
      <c r="B397" s="35"/>
      <c r="C397" s="182" t="s">
        <v>700</v>
      </c>
      <c r="D397" s="182" t="s">
        <v>258</v>
      </c>
      <c r="E397" s="183" t="s">
        <v>701</v>
      </c>
      <c r="F397" s="184" t="s">
        <v>702</v>
      </c>
      <c r="G397" s="185" t="s">
        <v>158</v>
      </c>
      <c r="H397" s="186">
        <v>1</v>
      </c>
      <c r="I397" s="187"/>
      <c r="J397" s="188">
        <f>ROUND(I397*H397,2)</f>
        <v>0</v>
      </c>
      <c r="K397" s="184" t="s">
        <v>159</v>
      </c>
      <c r="L397" s="189"/>
      <c r="M397" s="190" t="s">
        <v>1</v>
      </c>
      <c r="N397" s="191" t="s">
        <v>41</v>
      </c>
      <c r="O397" s="71"/>
      <c r="P397" s="173">
        <f>O397*H397</f>
        <v>0</v>
      </c>
      <c r="Q397" s="173">
        <v>0.68</v>
      </c>
      <c r="R397" s="173">
        <f>Q397*H397</f>
        <v>0.68</v>
      </c>
      <c r="S397" s="173">
        <v>0</v>
      </c>
      <c r="T397" s="174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5" t="s">
        <v>164</v>
      </c>
      <c r="AT397" s="175" t="s">
        <v>258</v>
      </c>
      <c r="AU397" s="175" t="s">
        <v>76</v>
      </c>
      <c r="AY397" s="17" t="s">
        <v>149</v>
      </c>
      <c r="BE397" s="176">
        <f>IF(N397="základní",J397,0)</f>
        <v>0</v>
      </c>
      <c r="BF397" s="176">
        <f>IF(N397="snížená",J397,0)</f>
        <v>0</v>
      </c>
      <c r="BG397" s="176">
        <f>IF(N397="zákl. přenesená",J397,0)</f>
        <v>0</v>
      </c>
      <c r="BH397" s="176">
        <f>IF(N397="sníž. přenesená",J397,0)</f>
        <v>0</v>
      </c>
      <c r="BI397" s="176">
        <f>IF(N397="nulová",J397,0)</f>
        <v>0</v>
      </c>
      <c r="BJ397" s="17" t="s">
        <v>83</v>
      </c>
      <c r="BK397" s="176">
        <f>ROUND(I397*H397,2)</f>
        <v>0</v>
      </c>
      <c r="BL397" s="17" t="s">
        <v>148</v>
      </c>
      <c r="BM397" s="175" t="s">
        <v>703</v>
      </c>
    </row>
    <row r="398" spans="1:65" s="2" customFormat="1" ht="62.65" customHeight="1">
      <c r="A398" s="34"/>
      <c r="B398" s="35"/>
      <c r="C398" s="164" t="s">
        <v>336</v>
      </c>
      <c r="D398" s="164" t="s">
        <v>144</v>
      </c>
      <c r="E398" s="165" t="s">
        <v>704</v>
      </c>
      <c r="F398" s="166" t="s">
        <v>705</v>
      </c>
      <c r="G398" s="167" t="s">
        <v>370</v>
      </c>
      <c r="H398" s="168">
        <v>0.96599999999999997</v>
      </c>
      <c r="I398" s="169"/>
      <c r="J398" s="170">
        <f>ROUND(I398*H398,2)</f>
        <v>0</v>
      </c>
      <c r="K398" s="166" t="s">
        <v>159</v>
      </c>
      <c r="L398" s="39"/>
      <c r="M398" s="171" t="s">
        <v>1</v>
      </c>
      <c r="N398" s="172" t="s">
        <v>41</v>
      </c>
      <c r="O398" s="71"/>
      <c r="P398" s="173">
        <f>O398*H398</f>
        <v>0</v>
      </c>
      <c r="Q398" s="173">
        <v>0</v>
      </c>
      <c r="R398" s="173">
        <f>Q398*H398</f>
        <v>0</v>
      </c>
      <c r="S398" s="173">
        <v>0</v>
      </c>
      <c r="T398" s="174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75" t="s">
        <v>148</v>
      </c>
      <c r="AT398" s="175" t="s">
        <v>144</v>
      </c>
      <c r="AU398" s="175" t="s">
        <v>76</v>
      </c>
      <c r="AY398" s="17" t="s">
        <v>149</v>
      </c>
      <c r="BE398" s="176">
        <f>IF(N398="základní",J398,0)</f>
        <v>0</v>
      </c>
      <c r="BF398" s="176">
        <f>IF(N398="snížená",J398,0)</f>
        <v>0</v>
      </c>
      <c r="BG398" s="176">
        <f>IF(N398="zákl. přenesená",J398,0)</f>
        <v>0</v>
      </c>
      <c r="BH398" s="176">
        <f>IF(N398="sníž. přenesená",J398,0)</f>
        <v>0</v>
      </c>
      <c r="BI398" s="176">
        <f>IF(N398="nulová",J398,0)</f>
        <v>0</v>
      </c>
      <c r="BJ398" s="17" t="s">
        <v>83</v>
      </c>
      <c r="BK398" s="176">
        <f>ROUND(I398*H398,2)</f>
        <v>0</v>
      </c>
      <c r="BL398" s="17" t="s">
        <v>148</v>
      </c>
      <c r="BM398" s="175" t="s">
        <v>706</v>
      </c>
    </row>
    <row r="399" spans="1:65" s="2" customFormat="1" ht="19.5">
      <c r="A399" s="34"/>
      <c r="B399" s="35"/>
      <c r="C399" s="36"/>
      <c r="D399" s="177" t="s">
        <v>150</v>
      </c>
      <c r="E399" s="36"/>
      <c r="F399" s="178" t="s">
        <v>450</v>
      </c>
      <c r="G399" s="36"/>
      <c r="H399" s="36"/>
      <c r="I399" s="179"/>
      <c r="J399" s="36"/>
      <c r="K399" s="36"/>
      <c r="L399" s="39"/>
      <c r="M399" s="180"/>
      <c r="N399" s="181"/>
      <c r="O399" s="71"/>
      <c r="P399" s="71"/>
      <c r="Q399" s="71"/>
      <c r="R399" s="71"/>
      <c r="S399" s="71"/>
      <c r="T399" s="72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150</v>
      </c>
      <c r="AU399" s="17" t="s">
        <v>76</v>
      </c>
    </row>
    <row r="400" spans="1:65" s="10" customFormat="1" ht="11.25">
      <c r="B400" s="197"/>
      <c r="C400" s="198"/>
      <c r="D400" s="177" t="s">
        <v>365</v>
      </c>
      <c r="E400" s="199" t="s">
        <v>1</v>
      </c>
      <c r="F400" s="200" t="s">
        <v>707</v>
      </c>
      <c r="G400" s="198"/>
      <c r="H400" s="201">
        <v>0.96599999999999997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365</v>
      </c>
      <c r="AU400" s="207" t="s">
        <v>76</v>
      </c>
      <c r="AV400" s="10" t="s">
        <v>85</v>
      </c>
      <c r="AW400" s="10" t="s">
        <v>32</v>
      </c>
      <c r="AX400" s="10" t="s">
        <v>76</v>
      </c>
      <c r="AY400" s="207" t="s">
        <v>149</v>
      </c>
    </row>
    <row r="401" spans="1:65" s="11" customFormat="1" ht="11.25">
      <c r="B401" s="208"/>
      <c r="C401" s="209"/>
      <c r="D401" s="177" t="s">
        <v>365</v>
      </c>
      <c r="E401" s="210" t="s">
        <v>1</v>
      </c>
      <c r="F401" s="211" t="s">
        <v>367</v>
      </c>
      <c r="G401" s="209"/>
      <c r="H401" s="212">
        <v>0.96599999999999997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365</v>
      </c>
      <c r="AU401" s="218" t="s">
        <v>76</v>
      </c>
      <c r="AV401" s="11" t="s">
        <v>148</v>
      </c>
      <c r="AW401" s="11" t="s">
        <v>32</v>
      </c>
      <c r="AX401" s="11" t="s">
        <v>83</v>
      </c>
      <c r="AY401" s="218" t="s">
        <v>149</v>
      </c>
    </row>
    <row r="402" spans="1:65" s="2" customFormat="1" ht="16.5" customHeight="1">
      <c r="A402" s="34"/>
      <c r="B402" s="35"/>
      <c r="C402" s="182" t="s">
        <v>708</v>
      </c>
      <c r="D402" s="182" t="s">
        <v>258</v>
      </c>
      <c r="E402" s="183" t="s">
        <v>709</v>
      </c>
      <c r="F402" s="184" t="s">
        <v>710</v>
      </c>
      <c r="G402" s="185" t="s">
        <v>158</v>
      </c>
      <c r="H402" s="186">
        <v>134</v>
      </c>
      <c r="I402" s="187"/>
      <c r="J402" s="188">
        <f t="shared" ref="J402:J427" si="0">ROUND(I402*H402,2)</f>
        <v>0</v>
      </c>
      <c r="K402" s="184" t="s">
        <v>159</v>
      </c>
      <c r="L402" s="189"/>
      <c r="M402" s="190" t="s">
        <v>1</v>
      </c>
      <c r="N402" s="191" t="s">
        <v>41</v>
      </c>
      <c r="O402" s="71"/>
      <c r="P402" s="173">
        <f t="shared" ref="P402:P427" si="1">O402*H402</f>
        <v>0</v>
      </c>
      <c r="Q402" s="173">
        <v>8.5199999999999998E-3</v>
      </c>
      <c r="R402" s="173">
        <f t="shared" ref="R402:R427" si="2">Q402*H402</f>
        <v>1.14168</v>
      </c>
      <c r="S402" s="173">
        <v>0</v>
      </c>
      <c r="T402" s="174">
        <f t="shared" ref="T402:T427" si="3"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75" t="s">
        <v>164</v>
      </c>
      <c r="AT402" s="175" t="s">
        <v>258</v>
      </c>
      <c r="AU402" s="175" t="s">
        <v>76</v>
      </c>
      <c r="AY402" s="17" t="s">
        <v>149</v>
      </c>
      <c r="BE402" s="176">
        <f t="shared" ref="BE402:BE427" si="4">IF(N402="základní",J402,0)</f>
        <v>0</v>
      </c>
      <c r="BF402" s="176">
        <f t="shared" ref="BF402:BF427" si="5">IF(N402="snížená",J402,0)</f>
        <v>0</v>
      </c>
      <c r="BG402" s="176">
        <f t="shared" ref="BG402:BG427" si="6">IF(N402="zákl. přenesená",J402,0)</f>
        <v>0</v>
      </c>
      <c r="BH402" s="176">
        <f t="shared" ref="BH402:BH427" si="7">IF(N402="sníž. přenesená",J402,0)</f>
        <v>0</v>
      </c>
      <c r="BI402" s="176">
        <f t="shared" ref="BI402:BI427" si="8">IF(N402="nulová",J402,0)</f>
        <v>0</v>
      </c>
      <c r="BJ402" s="17" t="s">
        <v>83</v>
      </c>
      <c r="BK402" s="176">
        <f t="shared" ref="BK402:BK427" si="9">ROUND(I402*H402,2)</f>
        <v>0</v>
      </c>
      <c r="BL402" s="17" t="s">
        <v>148</v>
      </c>
      <c r="BM402" s="175" t="s">
        <v>711</v>
      </c>
    </row>
    <row r="403" spans="1:65" s="2" customFormat="1" ht="16.5" customHeight="1">
      <c r="A403" s="34"/>
      <c r="B403" s="35"/>
      <c r="C403" s="182" t="s">
        <v>341</v>
      </c>
      <c r="D403" s="182" t="s">
        <v>258</v>
      </c>
      <c r="E403" s="183" t="s">
        <v>712</v>
      </c>
      <c r="F403" s="184" t="s">
        <v>713</v>
      </c>
      <c r="G403" s="185" t="s">
        <v>158</v>
      </c>
      <c r="H403" s="186">
        <v>70</v>
      </c>
      <c r="I403" s="187"/>
      <c r="J403" s="188">
        <f t="shared" si="0"/>
        <v>0</v>
      </c>
      <c r="K403" s="184" t="s">
        <v>159</v>
      </c>
      <c r="L403" s="189"/>
      <c r="M403" s="190" t="s">
        <v>1</v>
      </c>
      <c r="N403" s="191" t="s">
        <v>41</v>
      </c>
      <c r="O403" s="71"/>
      <c r="P403" s="173">
        <f t="shared" si="1"/>
        <v>0</v>
      </c>
      <c r="Q403" s="173">
        <v>7.4200000000000004E-3</v>
      </c>
      <c r="R403" s="173">
        <f t="shared" si="2"/>
        <v>0.51939999999999997</v>
      </c>
      <c r="S403" s="173">
        <v>0</v>
      </c>
      <c r="T403" s="174">
        <f t="shared" si="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5" t="s">
        <v>164</v>
      </c>
      <c r="AT403" s="175" t="s">
        <v>258</v>
      </c>
      <c r="AU403" s="175" t="s">
        <v>76</v>
      </c>
      <c r="AY403" s="17" t="s">
        <v>149</v>
      </c>
      <c r="BE403" s="176">
        <f t="shared" si="4"/>
        <v>0</v>
      </c>
      <c r="BF403" s="176">
        <f t="shared" si="5"/>
        <v>0</v>
      </c>
      <c r="BG403" s="176">
        <f t="shared" si="6"/>
        <v>0</v>
      </c>
      <c r="BH403" s="176">
        <f t="shared" si="7"/>
        <v>0</v>
      </c>
      <c r="BI403" s="176">
        <f t="shared" si="8"/>
        <v>0</v>
      </c>
      <c r="BJ403" s="17" t="s">
        <v>83</v>
      </c>
      <c r="BK403" s="176">
        <f t="shared" si="9"/>
        <v>0</v>
      </c>
      <c r="BL403" s="17" t="s">
        <v>148</v>
      </c>
      <c r="BM403" s="175" t="s">
        <v>714</v>
      </c>
    </row>
    <row r="404" spans="1:65" s="2" customFormat="1" ht="16.5" customHeight="1">
      <c r="A404" s="34"/>
      <c r="B404" s="35"/>
      <c r="C404" s="182" t="s">
        <v>715</v>
      </c>
      <c r="D404" s="182" t="s">
        <v>258</v>
      </c>
      <c r="E404" s="183" t="s">
        <v>716</v>
      </c>
      <c r="F404" s="184" t="s">
        <v>717</v>
      </c>
      <c r="G404" s="185" t="s">
        <v>158</v>
      </c>
      <c r="H404" s="186">
        <v>1904</v>
      </c>
      <c r="I404" s="187"/>
      <c r="J404" s="188">
        <f t="shared" si="0"/>
        <v>0</v>
      </c>
      <c r="K404" s="184" t="s">
        <v>159</v>
      </c>
      <c r="L404" s="189"/>
      <c r="M404" s="190" t="s">
        <v>1</v>
      </c>
      <c r="N404" s="191" t="s">
        <v>41</v>
      </c>
      <c r="O404" s="71"/>
      <c r="P404" s="173">
        <f t="shared" si="1"/>
        <v>0</v>
      </c>
      <c r="Q404" s="173">
        <v>5.1999999999999995E-4</v>
      </c>
      <c r="R404" s="173">
        <f t="shared" si="2"/>
        <v>0.99007999999999996</v>
      </c>
      <c r="S404" s="173">
        <v>0</v>
      </c>
      <c r="T404" s="174">
        <f t="shared" si="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75" t="s">
        <v>164</v>
      </c>
      <c r="AT404" s="175" t="s">
        <v>258</v>
      </c>
      <c r="AU404" s="175" t="s">
        <v>76</v>
      </c>
      <c r="AY404" s="17" t="s">
        <v>149</v>
      </c>
      <c r="BE404" s="176">
        <f t="shared" si="4"/>
        <v>0</v>
      </c>
      <c r="BF404" s="176">
        <f t="shared" si="5"/>
        <v>0</v>
      </c>
      <c r="BG404" s="176">
        <f t="shared" si="6"/>
        <v>0</v>
      </c>
      <c r="BH404" s="176">
        <f t="shared" si="7"/>
        <v>0</v>
      </c>
      <c r="BI404" s="176">
        <f t="shared" si="8"/>
        <v>0</v>
      </c>
      <c r="BJ404" s="17" t="s">
        <v>83</v>
      </c>
      <c r="BK404" s="176">
        <f t="shared" si="9"/>
        <v>0</v>
      </c>
      <c r="BL404" s="17" t="s">
        <v>148</v>
      </c>
      <c r="BM404" s="175" t="s">
        <v>718</v>
      </c>
    </row>
    <row r="405" spans="1:65" s="2" customFormat="1" ht="16.5" customHeight="1">
      <c r="A405" s="34"/>
      <c r="B405" s="35"/>
      <c r="C405" s="182" t="s">
        <v>345</v>
      </c>
      <c r="D405" s="182" t="s">
        <v>258</v>
      </c>
      <c r="E405" s="183" t="s">
        <v>719</v>
      </c>
      <c r="F405" s="184" t="s">
        <v>720</v>
      </c>
      <c r="G405" s="185" t="s">
        <v>158</v>
      </c>
      <c r="H405" s="186">
        <v>812</v>
      </c>
      <c r="I405" s="187"/>
      <c r="J405" s="188">
        <f t="shared" si="0"/>
        <v>0</v>
      </c>
      <c r="K405" s="184" t="s">
        <v>159</v>
      </c>
      <c r="L405" s="189"/>
      <c r="M405" s="190" t="s">
        <v>1</v>
      </c>
      <c r="N405" s="191" t="s">
        <v>41</v>
      </c>
      <c r="O405" s="71"/>
      <c r="P405" s="173">
        <f t="shared" si="1"/>
        <v>0</v>
      </c>
      <c r="Q405" s="173">
        <v>5.6999999999999998E-4</v>
      </c>
      <c r="R405" s="173">
        <f t="shared" si="2"/>
        <v>0.46283999999999997</v>
      </c>
      <c r="S405" s="173">
        <v>0</v>
      </c>
      <c r="T405" s="174">
        <f t="shared" si="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5" t="s">
        <v>164</v>
      </c>
      <c r="AT405" s="175" t="s">
        <v>258</v>
      </c>
      <c r="AU405" s="175" t="s">
        <v>76</v>
      </c>
      <c r="AY405" s="17" t="s">
        <v>149</v>
      </c>
      <c r="BE405" s="176">
        <f t="shared" si="4"/>
        <v>0</v>
      </c>
      <c r="BF405" s="176">
        <f t="shared" si="5"/>
        <v>0</v>
      </c>
      <c r="BG405" s="176">
        <f t="shared" si="6"/>
        <v>0</v>
      </c>
      <c r="BH405" s="176">
        <f t="shared" si="7"/>
        <v>0</v>
      </c>
      <c r="BI405" s="176">
        <f t="shared" si="8"/>
        <v>0</v>
      </c>
      <c r="BJ405" s="17" t="s">
        <v>83</v>
      </c>
      <c r="BK405" s="176">
        <f t="shared" si="9"/>
        <v>0</v>
      </c>
      <c r="BL405" s="17" t="s">
        <v>148</v>
      </c>
      <c r="BM405" s="175" t="s">
        <v>721</v>
      </c>
    </row>
    <row r="406" spans="1:65" s="2" customFormat="1" ht="16.5" customHeight="1">
      <c r="A406" s="34"/>
      <c r="B406" s="35"/>
      <c r="C406" s="182" t="s">
        <v>722</v>
      </c>
      <c r="D406" s="182" t="s">
        <v>258</v>
      </c>
      <c r="E406" s="183" t="s">
        <v>723</v>
      </c>
      <c r="F406" s="184" t="s">
        <v>724</v>
      </c>
      <c r="G406" s="185" t="s">
        <v>158</v>
      </c>
      <c r="H406" s="186">
        <v>2716</v>
      </c>
      <c r="I406" s="187"/>
      <c r="J406" s="188">
        <f t="shared" si="0"/>
        <v>0</v>
      </c>
      <c r="K406" s="184" t="s">
        <v>159</v>
      </c>
      <c r="L406" s="189"/>
      <c r="M406" s="190" t="s">
        <v>1</v>
      </c>
      <c r="N406" s="191" t="s">
        <v>41</v>
      </c>
      <c r="O406" s="71"/>
      <c r="P406" s="173">
        <f t="shared" si="1"/>
        <v>0</v>
      </c>
      <c r="Q406" s="173">
        <v>9.0000000000000006E-5</v>
      </c>
      <c r="R406" s="173">
        <f t="shared" si="2"/>
        <v>0.24444000000000002</v>
      </c>
      <c r="S406" s="173">
        <v>0</v>
      </c>
      <c r="T406" s="174">
        <f t="shared" si="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75" t="s">
        <v>164</v>
      </c>
      <c r="AT406" s="175" t="s">
        <v>258</v>
      </c>
      <c r="AU406" s="175" t="s">
        <v>76</v>
      </c>
      <c r="AY406" s="17" t="s">
        <v>149</v>
      </c>
      <c r="BE406" s="176">
        <f t="shared" si="4"/>
        <v>0</v>
      </c>
      <c r="BF406" s="176">
        <f t="shared" si="5"/>
        <v>0</v>
      </c>
      <c r="BG406" s="176">
        <f t="shared" si="6"/>
        <v>0</v>
      </c>
      <c r="BH406" s="176">
        <f t="shared" si="7"/>
        <v>0</v>
      </c>
      <c r="BI406" s="176">
        <f t="shared" si="8"/>
        <v>0</v>
      </c>
      <c r="BJ406" s="17" t="s">
        <v>83</v>
      </c>
      <c r="BK406" s="176">
        <f t="shared" si="9"/>
        <v>0</v>
      </c>
      <c r="BL406" s="17" t="s">
        <v>148</v>
      </c>
      <c r="BM406" s="175" t="s">
        <v>725</v>
      </c>
    </row>
    <row r="407" spans="1:65" s="2" customFormat="1" ht="24.2" customHeight="1">
      <c r="A407" s="34"/>
      <c r="B407" s="35"/>
      <c r="C407" s="182" t="s">
        <v>726</v>
      </c>
      <c r="D407" s="182" t="s">
        <v>258</v>
      </c>
      <c r="E407" s="183" t="s">
        <v>727</v>
      </c>
      <c r="F407" s="184" t="s">
        <v>728</v>
      </c>
      <c r="G407" s="185" t="s">
        <v>158</v>
      </c>
      <c r="H407" s="186">
        <v>3364</v>
      </c>
      <c r="I407" s="187"/>
      <c r="J407" s="188">
        <f t="shared" si="0"/>
        <v>0</v>
      </c>
      <c r="K407" s="184" t="s">
        <v>159</v>
      </c>
      <c r="L407" s="189"/>
      <c r="M407" s="190" t="s">
        <v>1</v>
      </c>
      <c r="N407" s="191" t="s">
        <v>41</v>
      </c>
      <c r="O407" s="71"/>
      <c r="P407" s="173">
        <f t="shared" si="1"/>
        <v>0</v>
      </c>
      <c r="Q407" s="173">
        <v>1.23E-3</v>
      </c>
      <c r="R407" s="173">
        <f t="shared" si="2"/>
        <v>4.1377199999999998</v>
      </c>
      <c r="S407" s="173">
        <v>0</v>
      </c>
      <c r="T407" s="174">
        <f t="shared" si="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75" t="s">
        <v>164</v>
      </c>
      <c r="AT407" s="175" t="s">
        <v>258</v>
      </c>
      <c r="AU407" s="175" t="s">
        <v>76</v>
      </c>
      <c r="AY407" s="17" t="s">
        <v>149</v>
      </c>
      <c r="BE407" s="176">
        <f t="shared" si="4"/>
        <v>0</v>
      </c>
      <c r="BF407" s="176">
        <f t="shared" si="5"/>
        <v>0</v>
      </c>
      <c r="BG407" s="176">
        <f t="shared" si="6"/>
        <v>0</v>
      </c>
      <c r="BH407" s="176">
        <f t="shared" si="7"/>
        <v>0</v>
      </c>
      <c r="BI407" s="176">
        <f t="shared" si="8"/>
        <v>0</v>
      </c>
      <c r="BJ407" s="17" t="s">
        <v>83</v>
      </c>
      <c r="BK407" s="176">
        <f t="shared" si="9"/>
        <v>0</v>
      </c>
      <c r="BL407" s="17" t="s">
        <v>148</v>
      </c>
      <c r="BM407" s="175" t="s">
        <v>729</v>
      </c>
    </row>
    <row r="408" spans="1:65" s="2" customFormat="1" ht="21.75" customHeight="1">
      <c r="A408" s="34"/>
      <c r="B408" s="35"/>
      <c r="C408" s="182" t="s">
        <v>730</v>
      </c>
      <c r="D408" s="182" t="s">
        <v>258</v>
      </c>
      <c r="E408" s="183" t="s">
        <v>731</v>
      </c>
      <c r="F408" s="184" t="s">
        <v>732</v>
      </c>
      <c r="G408" s="185" t="s">
        <v>158</v>
      </c>
      <c r="H408" s="186">
        <v>1682</v>
      </c>
      <c r="I408" s="187"/>
      <c r="J408" s="188">
        <f t="shared" si="0"/>
        <v>0</v>
      </c>
      <c r="K408" s="184" t="s">
        <v>159</v>
      </c>
      <c r="L408" s="189"/>
      <c r="M408" s="190" t="s">
        <v>1</v>
      </c>
      <c r="N408" s="191" t="s">
        <v>41</v>
      </c>
      <c r="O408" s="71"/>
      <c r="P408" s="173">
        <f t="shared" si="1"/>
        <v>0</v>
      </c>
      <c r="Q408" s="173">
        <v>1.8000000000000001E-4</v>
      </c>
      <c r="R408" s="173">
        <f t="shared" si="2"/>
        <v>0.30276000000000003</v>
      </c>
      <c r="S408" s="173">
        <v>0</v>
      </c>
      <c r="T408" s="174">
        <f t="shared" si="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5" t="s">
        <v>164</v>
      </c>
      <c r="AT408" s="175" t="s">
        <v>258</v>
      </c>
      <c r="AU408" s="175" t="s">
        <v>76</v>
      </c>
      <c r="AY408" s="17" t="s">
        <v>149</v>
      </c>
      <c r="BE408" s="176">
        <f t="shared" si="4"/>
        <v>0</v>
      </c>
      <c r="BF408" s="176">
        <f t="shared" si="5"/>
        <v>0</v>
      </c>
      <c r="BG408" s="176">
        <f t="shared" si="6"/>
        <v>0</v>
      </c>
      <c r="BH408" s="176">
        <f t="shared" si="7"/>
        <v>0</v>
      </c>
      <c r="BI408" s="176">
        <f t="shared" si="8"/>
        <v>0</v>
      </c>
      <c r="BJ408" s="17" t="s">
        <v>83</v>
      </c>
      <c r="BK408" s="176">
        <f t="shared" si="9"/>
        <v>0</v>
      </c>
      <c r="BL408" s="17" t="s">
        <v>148</v>
      </c>
      <c r="BM408" s="175" t="s">
        <v>733</v>
      </c>
    </row>
    <row r="409" spans="1:65" s="2" customFormat="1" ht="24.2" customHeight="1">
      <c r="A409" s="34"/>
      <c r="B409" s="35"/>
      <c r="C409" s="182" t="s">
        <v>489</v>
      </c>
      <c r="D409" s="182" t="s">
        <v>258</v>
      </c>
      <c r="E409" s="183" t="s">
        <v>734</v>
      </c>
      <c r="F409" s="184" t="s">
        <v>735</v>
      </c>
      <c r="G409" s="185" t="s">
        <v>158</v>
      </c>
      <c r="H409" s="186">
        <v>486</v>
      </c>
      <c r="I409" s="187"/>
      <c r="J409" s="188">
        <f t="shared" si="0"/>
        <v>0</v>
      </c>
      <c r="K409" s="184" t="s">
        <v>159</v>
      </c>
      <c r="L409" s="189"/>
      <c r="M409" s="190" t="s">
        <v>1</v>
      </c>
      <c r="N409" s="191" t="s">
        <v>41</v>
      </c>
      <c r="O409" s="71"/>
      <c r="P409" s="173">
        <f t="shared" si="1"/>
        <v>0</v>
      </c>
      <c r="Q409" s="173">
        <v>9.0000000000000006E-5</v>
      </c>
      <c r="R409" s="173">
        <f t="shared" si="2"/>
        <v>4.3740000000000001E-2</v>
      </c>
      <c r="S409" s="173">
        <v>0</v>
      </c>
      <c r="T409" s="174">
        <f t="shared" si="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75" t="s">
        <v>164</v>
      </c>
      <c r="AT409" s="175" t="s">
        <v>258</v>
      </c>
      <c r="AU409" s="175" t="s">
        <v>76</v>
      </c>
      <c r="AY409" s="17" t="s">
        <v>149</v>
      </c>
      <c r="BE409" s="176">
        <f t="shared" si="4"/>
        <v>0</v>
      </c>
      <c r="BF409" s="176">
        <f t="shared" si="5"/>
        <v>0</v>
      </c>
      <c r="BG409" s="176">
        <f t="shared" si="6"/>
        <v>0</v>
      </c>
      <c r="BH409" s="176">
        <f t="shared" si="7"/>
        <v>0</v>
      </c>
      <c r="BI409" s="176">
        <f t="shared" si="8"/>
        <v>0</v>
      </c>
      <c r="BJ409" s="17" t="s">
        <v>83</v>
      </c>
      <c r="BK409" s="176">
        <f t="shared" si="9"/>
        <v>0</v>
      </c>
      <c r="BL409" s="17" t="s">
        <v>148</v>
      </c>
      <c r="BM409" s="175" t="s">
        <v>736</v>
      </c>
    </row>
    <row r="410" spans="1:65" s="2" customFormat="1" ht="16.5" customHeight="1">
      <c r="A410" s="34"/>
      <c r="B410" s="35"/>
      <c r="C410" s="182" t="s">
        <v>737</v>
      </c>
      <c r="D410" s="182" t="s">
        <v>258</v>
      </c>
      <c r="E410" s="183" t="s">
        <v>738</v>
      </c>
      <c r="F410" s="184" t="s">
        <v>739</v>
      </c>
      <c r="G410" s="185" t="s">
        <v>454</v>
      </c>
      <c r="H410" s="186">
        <v>40</v>
      </c>
      <c r="I410" s="187"/>
      <c r="J410" s="188">
        <f t="shared" si="0"/>
        <v>0</v>
      </c>
      <c r="K410" s="184" t="s">
        <v>159</v>
      </c>
      <c r="L410" s="189"/>
      <c r="M410" s="190" t="s">
        <v>1</v>
      </c>
      <c r="N410" s="191" t="s">
        <v>41</v>
      </c>
      <c r="O410" s="71"/>
      <c r="P410" s="173">
        <f t="shared" si="1"/>
        <v>0</v>
      </c>
      <c r="Q410" s="173">
        <v>1E-3</v>
      </c>
      <c r="R410" s="173">
        <f t="shared" si="2"/>
        <v>0.04</v>
      </c>
      <c r="S410" s="173">
        <v>0</v>
      </c>
      <c r="T410" s="174">
        <f t="shared" si="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75" t="s">
        <v>164</v>
      </c>
      <c r="AT410" s="175" t="s">
        <v>258</v>
      </c>
      <c r="AU410" s="175" t="s">
        <v>76</v>
      </c>
      <c r="AY410" s="17" t="s">
        <v>149</v>
      </c>
      <c r="BE410" s="176">
        <f t="shared" si="4"/>
        <v>0</v>
      </c>
      <c r="BF410" s="176">
        <f t="shared" si="5"/>
        <v>0</v>
      </c>
      <c r="BG410" s="176">
        <f t="shared" si="6"/>
        <v>0</v>
      </c>
      <c r="BH410" s="176">
        <f t="shared" si="7"/>
        <v>0</v>
      </c>
      <c r="BI410" s="176">
        <f t="shared" si="8"/>
        <v>0</v>
      </c>
      <c r="BJ410" s="17" t="s">
        <v>83</v>
      </c>
      <c r="BK410" s="176">
        <f t="shared" si="9"/>
        <v>0</v>
      </c>
      <c r="BL410" s="17" t="s">
        <v>148</v>
      </c>
      <c r="BM410" s="175" t="s">
        <v>740</v>
      </c>
    </row>
    <row r="411" spans="1:65" s="2" customFormat="1" ht="24.2" customHeight="1">
      <c r="A411" s="34"/>
      <c r="B411" s="35"/>
      <c r="C411" s="182" t="s">
        <v>492</v>
      </c>
      <c r="D411" s="182" t="s">
        <v>258</v>
      </c>
      <c r="E411" s="183" t="s">
        <v>741</v>
      </c>
      <c r="F411" s="184" t="s">
        <v>742</v>
      </c>
      <c r="G411" s="185" t="s">
        <v>158</v>
      </c>
      <c r="H411" s="186">
        <v>2</v>
      </c>
      <c r="I411" s="187"/>
      <c r="J411" s="188">
        <f t="shared" si="0"/>
        <v>0</v>
      </c>
      <c r="K411" s="184" t="s">
        <v>159</v>
      </c>
      <c r="L411" s="189"/>
      <c r="M411" s="190" t="s">
        <v>1</v>
      </c>
      <c r="N411" s="191" t="s">
        <v>41</v>
      </c>
      <c r="O411" s="71"/>
      <c r="P411" s="173">
        <f t="shared" si="1"/>
        <v>0</v>
      </c>
      <c r="Q411" s="173">
        <v>3.4290000000000001E-2</v>
      </c>
      <c r="R411" s="173">
        <f t="shared" si="2"/>
        <v>6.8580000000000002E-2</v>
      </c>
      <c r="S411" s="173">
        <v>0</v>
      </c>
      <c r="T411" s="174">
        <f t="shared" si="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75" t="s">
        <v>164</v>
      </c>
      <c r="AT411" s="175" t="s">
        <v>258</v>
      </c>
      <c r="AU411" s="175" t="s">
        <v>76</v>
      </c>
      <c r="AY411" s="17" t="s">
        <v>149</v>
      </c>
      <c r="BE411" s="176">
        <f t="shared" si="4"/>
        <v>0</v>
      </c>
      <c r="BF411" s="176">
        <f t="shared" si="5"/>
        <v>0</v>
      </c>
      <c r="BG411" s="176">
        <f t="shared" si="6"/>
        <v>0</v>
      </c>
      <c r="BH411" s="176">
        <f t="shared" si="7"/>
        <v>0</v>
      </c>
      <c r="BI411" s="176">
        <f t="shared" si="8"/>
        <v>0</v>
      </c>
      <c r="BJ411" s="17" t="s">
        <v>83</v>
      </c>
      <c r="BK411" s="176">
        <f t="shared" si="9"/>
        <v>0</v>
      </c>
      <c r="BL411" s="17" t="s">
        <v>148</v>
      </c>
      <c r="BM411" s="175" t="s">
        <v>743</v>
      </c>
    </row>
    <row r="412" spans="1:65" s="2" customFormat="1" ht="24.2" customHeight="1">
      <c r="A412" s="34"/>
      <c r="B412" s="35"/>
      <c r="C412" s="182" t="s">
        <v>744</v>
      </c>
      <c r="D412" s="182" t="s">
        <v>258</v>
      </c>
      <c r="E412" s="183" t="s">
        <v>745</v>
      </c>
      <c r="F412" s="184" t="s">
        <v>746</v>
      </c>
      <c r="G412" s="185" t="s">
        <v>158</v>
      </c>
      <c r="H412" s="186">
        <v>6</v>
      </c>
      <c r="I412" s="187"/>
      <c r="J412" s="188">
        <f t="shared" si="0"/>
        <v>0</v>
      </c>
      <c r="K412" s="184" t="s">
        <v>159</v>
      </c>
      <c r="L412" s="189"/>
      <c r="M412" s="190" t="s">
        <v>1</v>
      </c>
      <c r="N412" s="191" t="s">
        <v>41</v>
      </c>
      <c r="O412" s="71"/>
      <c r="P412" s="173">
        <f t="shared" si="1"/>
        <v>0</v>
      </c>
      <c r="Q412" s="173">
        <v>3.2770000000000001E-2</v>
      </c>
      <c r="R412" s="173">
        <f t="shared" si="2"/>
        <v>0.19662000000000002</v>
      </c>
      <c r="S412" s="173">
        <v>0</v>
      </c>
      <c r="T412" s="174">
        <f t="shared" si="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75" t="s">
        <v>164</v>
      </c>
      <c r="AT412" s="175" t="s">
        <v>258</v>
      </c>
      <c r="AU412" s="175" t="s">
        <v>76</v>
      </c>
      <c r="AY412" s="17" t="s">
        <v>149</v>
      </c>
      <c r="BE412" s="176">
        <f t="shared" si="4"/>
        <v>0</v>
      </c>
      <c r="BF412" s="176">
        <f t="shared" si="5"/>
        <v>0</v>
      </c>
      <c r="BG412" s="176">
        <f t="shared" si="6"/>
        <v>0</v>
      </c>
      <c r="BH412" s="176">
        <f t="shared" si="7"/>
        <v>0</v>
      </c>
      <c r="BI412" s="176">
        <f t="shared" si="8"/>
        <v>0</v>
      </c>
      <c r="BJ412" s="17" t="s">
        <v>83</v>
      </c>
      <c r="BK412" s="176">
        <f t="shared" si="9"/>
        <v>0</v>
      </c>
      <c r="BL412" s="17" t="s">
        <v>148</v>
      </c>
      <c r="BM412" s="175" t="s">
        <v>747</v>
      </c>
    </row>
    <row r="413" spans="1:65" s="2" customFormat="1" ht="24.2" customHeight="1">
      <c r="A413" s="34"/>
      <c r="B413" s="35"/>
      <c r="C413" s="182" t="s">
        <v>350</v>
      </c>
      <c r="D413" s="182" t="s">
        <v>258</v>
      </c>
      <c r="E413" s="183" t="s">
        <v>748</v>
      </c>
      <c r="F413" s="184" t="s">
        <v>749</v>
      </c>
      <c r="G413" s="185" t="s">
        <v>158</v>
      </c>
      <c r="H413" s="186">
        <v>2</v>
      </c>
      <c r="I413" s="187"/>
      <c r="J413" s="188">
        <f t="shared" si="0"/>
        <v>0</v>
      </c>
      <c r="K413" s="184" t="s">
        <v>159</v>
      </c>
      <c r="L413" s="189"/>
      <c r="M413" s="190" t="s">
        <v>1</v>
      </c>
      <c r="N413" s="191" t="s">
        <v>41</v>
      </c>
      <c r="O413" s="71"/>
      <c r="P413" s="173">
        <f t="shared" si="1"/>
        <v>0</v>
      </c>
      <c r="Q413" s="173">
        <v>3.0020000000000002E-2</v>
      </c>
      <c r="R413" s="173">
        <f t="shared" si="2"/>
        <v>6.0040000000000003E-2</v>
      </c>
      <c r="S413" s="173">
        <v>0</v>
      </c>
      <c r="T413" s="174">
        <f t="shared" si="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75" t="s">
        <v>164</v>
      </c>
      <c r="AT413" s="175" t="s">
        <v>258</v>
      </c>
      <c r="AU413" s="175" t="s">
        <v>76</v>
      </c>
      <c r="AY413" s="17" t="s">
        <v>149</v>
      </c>
      <c r="BE413" s="176">
        <f t="shared" si="4"/>
        <v>0</v>
      </c>
      <c r="BF413" s="176">
        <f t="shared" si="5"/>
        <v>0</v>
      </c>
      <c r="BG413" s="176">
        <f t="shared" si="6"/>
        <v>0</v>
      </c>
      <c r="BH413" s="176">
        <f t="shared" si="7"/>
        <v>0</v>
      </c>
      <c r="BI413" s="176">
        <f t="shared" si="8"/>
        <v>0</v>
      </c>
      <c r="BJ413" s="17" t="s">
        <v>83</v>
      </c>
      <c r="BK413" s="176">
        <f t="shared" si="9"/>
        <v>0</v>
      </c>
      <c r="BL413" s="17" t="s">
        <v>148</v>
      </c>
      <c r="BM413" s="175" t="s">
        <v>750</v>
      </c>
    </row>
    <row r="414" spans="1:65" s="2" customFormat="1" ht="24.2" customHeight="1">
      <c r="A414" s="34"/>
      <c r="B414" s="35"/>
      <c r="C414" s="182" t="s">
        <v>751</v>
      </c>
      <c r="D414" s="182" t="s">
        <v>258</v>
      </c>
      <c r="E414" s="183" t="s">
        <v>752</v>
      </c>
      <c r="F414" s="184" t="s">
        <v>753</v>
      </c>
      <c r="G414" s="185" t="s">
        <v>158</v>
      </c>
      <c r="H414" s="186">
        <v>10</v>
      </c>
      <c r="I414" s="187"/>
      <c r="J414" s="188">
        <f t="shared" si="0"/>
        <v>0</v>
      </c>
      <c r="K414" s="184" t="s">
        <v>159</v>
      </c>
      <c r="L414" s="189"/>
      <c r="M414" s="190" t="s">
        <v>1</v>
      </c>
      <c r="N414" s="191" t="s">
        <v>41</v>
      </c>
      <c r="O414" s="71"/>
      <c r="P414" s="173">
        <f t="shared" si="1"/>
        <v>0</v>
      </c>
      <c r="Q414" s="173">
        <v>1.4E-2</v>
      </c>
      <c r="R414" s="173">
        <f t="shared" si="2"/>
        <v>0.14000000000000001</v>
      </c>
      <c r="S414" s="173">
        <v>0</v>
      </c>
      <c r="T414" s="174">
        <f t="shared" si="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75" t="s">
        <v>164</v>
      </c>
      <c r="AT414" s="175" t="s">
        <v>258</v>
      </c>
      <c r="AU414" s="175" t="s">
        <v>76</v>
      </c>
      <c r="AY414" s="17" t="s">
        <v>149</v>
      </c>
      <c r="BE414" s="176">
        <f t="shared" si="4"/>
        <v>0</v>
      </c>
      <c r="BF414" s="176">
        <f t="shared" si="5"/>
        <v>0</v>
      </c>
      <c r="BG414" s="176">
        <f t="shared" si="6"/>
        <v>0</v>
      </c>
      <c r="BH414" s="176">
        <f t="shared" si="7"/>
        <v>0</v>
      </c>
      <c r="BI414" s="176">
        <f t="shared" si="8"/>
        <v>0</v>
      </c>
      <c r="BJ414" s="17" t="s">
        <v>83</v>
      </c>
      <c r="BK414" s="176">
        <f t="shared" si="9"/>
        <v>0</v>
      </c>
      <c r="BL414" s="17" t="s">
        <v>148</v>
      </c>
      <c r="BM414" s="175" t="s">
        <v>754</v>
      </c>
    </row>
    <row r="415" spans="1:65" s="2" customFormat="1" ht="24.2" customHeight="1">
      <c r="A415" s="34"/>
      <c r="B415" s="35"/>
      <c r="C415" s="182" t="s">
        <v>353</v>
      </c>
      <c r="D415" s="182" t="s">
        <v>258</v>
      </c>
      <c r="E415" s="183" t="s">
        <v>755</v>
      </c>
      <c r="F415" s="184" t="s">
        <v>756</v>
      </c>
      <c r="G415" s="185" t="s">
        <v>158</v>
      </c>
      <c r="H415" s="186">
        <v>10</v>
      </c>
      <c r="I415" s="187"/>
      <c r="J415" s="188">
        <f t="shared" si="0"/>
        <v>0</v>
      </c>
      <c r="K415" s="184" t="s">
        <v>159</v>
      </c>
      <c r="L415" s="189"/>
      <c r="M415" s="190" t="s">
        <v>1</v>
      </c>
      <c r="N415" s="191" t="s">
        <v>41</v>
      </c>
      <c r="O415" s="71"/>
      <c r="P415" s="173">
        <f t="shared" si="1"/>
        <v>0</v>
      </c>
      <c r="Q415" s="173">
        <v>1.4E-2</v>
      </c>
      <c r="R415" s="173">
        <f t="shared" si="2"/>
        <v>0.14000000000000001</v>
      </c>
      <c r="S415" s="173">
        <v>0</v>
      </c>
      <c r="T415" s="174">
        <f t="shared" si="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75" t="s">
        <v>164</v>
      </c>
      <c r="AT415" s="175" t="s">
        <v>258</v>
      </c>
      <c r="AU415" s="175" t="s">
        <v>76</v>
      </c>
      <c r="AY415" s="17" t="s">
        <v>149</v>
      </c>
      <c r="BE415" s="176">
        <f t="shared" si="4"/>
        <v>0</v>
      </c>
      <c r="BF415" s="176">
        <f t="shared" si="5"/>
        <v>0</v>
      </c>
      <c r="BG415" s="176">
        <f t="shared" si="6"/>
        <v>0</v>
      </c>
      <c r="BH415" s="176">
        <f t="shared" si="7"/>
        <v>0</v>
      </c>
      <c r="BI415" s="176">
        <f t="shared" si="8"/>
        <v>0</v>
      </c>
      <c r="BJ415" s="17" t="s">
        <v>83</v>
      </c>
      <c r="BK415" s="176">
        <f t="shared" si="9"/>
        <v>0</v>
      </c>
      <c r="BL415" s="17" t="s">
        <v>148</v>
      </c>
      <c r="BM415" s="175" t="s">
        <v>757</v>
      </c>
    </row>
    <row r="416" spans="1:65" s="2" customFormat="1" ht="16.5" customHeight="1">
      <c r="A416" s="34"/>
      <c r="B416" s="35"/>
      <c r="C416" s="182" t="s">
        <v>758</v>
      </c>
      <c r="D416" s="182" t="s">
        <v>258</v>
      </c>
      <c r="E416" s="183" t="s">
        <v>759</v>
      </c>
      <c r="F416" s="184" t="s">
        <v>760</v>
      </c>
      <c r="G416" s="185" t="s">
        <v>158</v>
      </c>
      <c r="H416" s="186">
        <v>4</v>
      </c>
      <c r="I416" s="187"/>
      <c r="J416" s="188">
        <f t="shared" si="0"/>
        <v>0</v>
      </c>
      <c r="K416" s="184" t="s">
        <v>159</v>
      </c>
      <c r="L416" s="189"/>
      <c r="M416" s="190" t="s">
        <v>1</v>
      </c>
      <c r="N416" s="191" t="s">
        <v>41</v>
      </c>
      <c r="O416" s="71"/>
      <c r="P416" s="173">
        <f t="shared" si="1"/>
        <v>0</v>
      </c>
      <c r="Q416" s="173">
        <v>0.22444</v>
      </c>
      <c r="R416" s="173">
        <f t="shared" si="2"/>
        <v>0.89776</v>
      </c>
      <c r="S416" s="173">
        <v>0</v>
      </c>
      <c r="T416" s="174">
        <f t="shared" si="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75" t="s">
        <v>164</v>
      </c>
      <c r="AT416" s="175" t="s">
        <v>258</v>
      </c>
      <c r="AU416" s="175" t="s">
        <v>76</v>
      </c>
      <c r="AY416" s="17" t="s">
        <v>149</v>
      </c>
      <c r="BE416" s="176">
        <f t="shared" si="4"/>
        <v>0</v>
      </c>
      <c r="BF416" s="176">
        <f t="shared" si="5"/>
        <v>0</v>
      </c>
      <c r="BG416" s="176">
        <f t="shared" si="6"/>
        <v>0</v>
      </c>
      <c r="BH416" s="176">
        <f t="shared" si="7"/>
        <v>0</v>
      </c>
      <c r="BI416" s="176">
        <f t="shared" si="8"/>
        <v>0</v>
      </c>
      <c r="BJ416" s="17" t="s">
        <v>83</v>
      </c>
      <c r="BK416" s="176">
        <f t="shared" si="9"/>
        <v>0</v>
      </c>
      <c r="BL416" s="17" t="s">
        <v>148</v>
      </c>
      <c r="BM416" s="175" t="s">
        <v>761</v>
      </c>
    </row>
    <row r="417" spans="1:65" s="2" customFormat="1" ht="16.5" customHeight="1">
      <c r="A417" s="34"/>
      <c r="B417" s="35"/>
      <c r="C417" s="182" t="s">
        <v>762</v>
      </c>
      <c r="D417" s="182" t="s">
        <v>258</v>
      </c>
      <c r="E417" s="183" t="s">
        <v>763</v>
      </c>
      <c r="F417" s="184" t="s">
        <v>764</v>
      </c>
      <c r="G417" s="185" t="s">
        <v>158</v>
      </c>
      <c r="H417" s="186">
        <v>2</v>
      </c>
      <c r="I417" s="187"/>
      <c r="J417" s="188">
        <f t="shared" si="0"/>
        <v>0</v>
      </c>
      <c r="K417" s="184" t="s">
        <v>159</v>
      </c>
      <c r="L417" s="189"/>
      <c r="M417" s="190" t="s">
        <v>1</v>
      </c>
      <c r="N417" s="191" t="s">
        <v>41</v>
      </c>
      <c r="O417" s="71"/>
      <c r="P417" s="173">
        <f t="shared" si="1"/>
        <v>0</v>
      </c>
      <c r="Q417" s="173">
        <v>0.24418999999999999</v>
      </c>
      <c r="R417" s="173">
        <f t="shared" si="2"/>
        <v>0.48837999999999998</v>
      </c>
      <c r="S417" s="173">
        <v>0</v>
      </c>
      <c r="T417" s="174">
        <f t="shared" si="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5" t="s">
        <v>164</v>
      </c>
      <c r="AT417" s="175" t="s">
        <v>258</v>
      </c>
      <c r="AU417" s="175" t="s">
        <v>76</v>
      </c>
      <c r="AY417" s="17" t="s">
        <v>149</v>
      </c>
      <c r="BE417" s="176">
        <f t="shared" si="4"/>
        <v>0</v>
      </c>
      <c r="BF417" s="176">
        <f t="shared" si="5"/>
        <v>0</v>
      </c>
      <c r="BG417" s="176">
        <f t="shared" si="6"/>
        <v>0</v>
      </c>
      <c r="BH417" s="176">
        <f t="shared" si="7"/>
        <v>0</v>
      </c>
      <c r="BI417" s="176">
        <f t="shared" si="8"/>
        <v>0</v>
      </c>
      <c r="BJ417" s="17" t="s">
        <v>83</v>
      </c>
      <c r="BK417" s="176">
        <f t="shared" si="9"/>
        <v>0</v>
      </c>
      <c r="BL417" s="17" t="s">
        <v>148</v>
      </c>
      <c r="BM417" s="175" t="s">
        <v>765</v>
      </c>
    </row>
    <row r="418" spans="1:65" s="2" customFormat="1" ht="24.2" customHeight="1">
      <c r="A418" s="34"/>
      <c r="B418" s="35"/>
      <c r="C418" s="182" t="s">
        <v>360</v>
      </c>
      <c r="D418" s="182" t="s">
        <v>258</v>
      </c>
      <c r="E418" s="183" t="s">
        <v>766</v>
      </c>
      <c r="F418" s="184" t="s">
        <v>767</v>
      </c>
      <c r="G418" s="185" t="s">
        <v>158</v>
      </c>
      <c r="H418" s="186">
        <v>4</v>
      </c>
      <c r="I418" s="187"/>
      <c r="J418" s="188">
        <f t="shared" si="0"/>
        <v>0</v>
      </c>
      <c r="K418" s="184" t="s">
        <v>159</v>
      </c>
      <c r="L418" s="189"/>
      <c r="M418" s="190" t="s">
        <v>1</v>
      </c>
      <c r="N418" s="191" t="s">
        <v>41</v>
      </c>
      <c r="O418" s="71"/>
      <c r="P418" s="173">
        <f t="shared" si="1"/>
        <v>0</v>
      </c>
      <c r="Q418" s="173">
        <v>0.22444</v>
      </c>
      <c r="R418" s="173">
        <f t="shared" si="2"/>
        <v>0.89776</v>
      </c>
      <c r="S418" s="173">
        <v>0</v>
      </c>
      <c r="T418" s="174">
        <f t="shared" si="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75" t="s">
        <v>164</v>
      </c>
      <c r="AT418" s="175" t="s">
        <v>258</v>
      </c>
      <c r="AU418" s="175" t="s">
        <v>76</v>
      </c>
      <c r="AY418" s="17" t="s">
        <v>149</v>
      </c>
      <c r="BE418" s="176">
        <f t="shared" si="4"/>
        <v>0</v>
      </c>
      <c r="BF418" s="176">
        <f t="shared" si="5"/>
        <v>0</v>
      </c>
      <c r="BG418" s="176">
        <f t="shared" si="6"/>
        <v>0</v>
      </c>
      <c r="BH418" s="176">
        <f t="shared" si="7"/>
        <v>0</v>
      </c>
      <c r="BI418" s="176">
        <f t="shared" si="8"/>
        <v>0</v>
      </c>
      <c r="BJ418" s="17" t="s">
        <v>83</v>
      </c>
      <c r="BK418" s="176">
        <f t="shared" si="9"/>
        <v>0</v>
      </c>
      <c r="BL418" s="17" t="s">
        <v>148</v>
      </c>
      <c r="BM418" s="175" t="s">
        <v>768</v>
      </c>
    </row>
    <row r="419" spans="1:65" s="2" customFormat="1" ht="16.5" customHeight="1">
      <c r="A419" s="34"/>
      <c r="B419" s="35"/>
      <c r="C419" s="182" t="s">
        <v>769</v>
      </c>
      <c r="D419" s="182" t="s">
        <v>258</v>
      </c>
      <c r="E419" s="183" t="s">
        <v>770</v>
      </c>
      <c r="F419" s="184" t="s">
        <v>771</v>
      </c>
      <c r="G419" s="185" t="s">
        <v>158</v>
      </c>
      <c r="H419" s="186">
        <v>205</v>
      </c>
      <c r="I419" s="187"/>
      <c r="J419" s="188">
        <f t="shared" si="0"/>
        <v>0</v>
      </c>
      <c r="K419" s="184" t="s">
        <v>159</v>
      </c>
      <c r="L419" s="189"/>
      <c r="M419" s="190" t="s">
        <v>1</v>
      </c>
      <c r="N419" s="191" t="s">
        <v>41</v>
      </c>
      <c r="O419" s="71"/>
      <c r="P419" s="173">
        <f t="shared" si="1"/>
        <v>0</v>
      </c>
      <c r="Q419" s="173">
        <v>1.004E-2</v>
      </c>
      <c r="R419" s="173">
        <f t="shared" si="2"/>
        <v>2.0582000000000003</v>
      </c>
      <c r="S419" s="173">
        <v>0</v>
      </c>
      <c r="T419" s="174">
        <f t="shared" si="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75" t="s">
        <v>164</v>
      </c>
      <c r="AT419" s="175" t="s">
        <v>258</v>
      </c>
      <c r="AU419" s="175" t="s">
        <v>76</v>
      </c>
      <c r="AY419" s="17" t="s">
        <v>149</v>
      </c>
      <c r="BE419" s="176">
        <f t="shared" si="4"/>
        <v>0</v>
      </c>
      <c r="BF419" s="176">
        <f t="shared" si="5"/>
        <v>0</v>
      </c>
      <c r="BG419" s="176">
        <f t="shared" si="6"/>
        <v>0</v>
      </c>
      <c r="BH419" s="176">
        <f t="shared" si="7"/>
        <v>0</v>
      </c>
      <c r="BI419" s="176">
        <f t="shared" si="8"/>
        <v>0</v>
      </c>
      <c r="BJ419" s="17" t="s">
        <v>83</v>
      </c>
      <c r="BK419" s="176">
        <f t="shared" si="9"/>
        <v>0</v>
      </c>
      <c r="BL419" s="17" t="s">
        <v>148</v>
      </c>
      <c r="BM419" s="175" t="s">
        <v>772</v>
      </c>
    </row>
    <row r="420" spans="1:65" s="2" customFormat="1" ht="16.5" customHeight="1">
      <c r="A420" s="34"/>
      <c r="B420" s="35"/>
      <c r="C420" s="182" t="s">
        <v>503</v>
      </c>
      <c r="D420" s="182" t="s">
        <v>258</v>
      </c>
      <c r="E420" s="183" t="s">
        <v>773</v>
      </c>
      <c r="F420" s="184" t="s">
        <v>774</v>
      </c>
      <c r="G420" s="185" t="s">
        <v>158</v>
      </c>
      <c r="H420" s="186">
        <v>18</v>
      </c>
      <c r="I420" s="187"/>
      <c r="J420" s="188">
        <f t="shared" si="0"/>
        <v>0</v>
      </c>
      <c r="K420" s="184" t="s">
        <v>159</v>
      </c>
      <c r="L420" s="189"/>
      <c r="M420" s="190" t="s">
        <v>1</v>
      </c>
      <c r="N420" s="191" t="s">
        <v>41</v>
      </c>
      <c r="O420" s="71"/>
      <c r="P420" s="173">
        <f t="shared" si="1"/>
        <v>0</v>
      </c>
      <c r="Q420" s="173">
        <v>1.0059999999999999E-2</v>
      </c>
      <c r="R420" s="173">
        <f t="shared" si="2"/>
        <v>0.18107999999999999</v>
      </c>
      <c r="S420" s="173">
        <v>0</v>
      </c>
      <c r="T420" s="174">
        <f t="shared" si="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75" t="s">
        <v>164</v>
      </c>
      <c r="AT420" s="175" t="s">
        <v>258</v>
      </c>
      <c r="AU420" s="175" t="s">
        <v>76</v>
      </c>
      <c r="AY420" s="17" t="s">
        <v>149</v>
      </c>
      <c r="BE420" s="176">
        <f t="shared" si="4"/>
        <v>0</v>
      </c>
      <c r="BF420" s="176">
        <f t="shared" si="5"/>
        <v>0</v>
      </c>
      <c r="BG420" s="176">
        <f t="shared" si="6"/>
        <v>0</v>
      </c>
      <c r="BH420" s="176">
        <f t="shared" si="7"/>
        <v>0</v>
      </c>
      <c r="BI420" s="176">
        <f t="shared" si="8"/>
        <v>0</v>
      </c>
      <c r="BJ420" s="17" t="s">
        <v>83</v>
      </c>
      <c r="BK420" s="176">
        <f t="shared" si="9"/>
        <v>0</v>
      </c>
      <c r="BL420" s="17" t="s">
        <v>148</v>
      </c>
      <c r="BM420" s="175" t="s">
        <v>775</v>
      </c>
    </row>
    <row r="421" spans="1:65" s="2" customFormat="1" ht="16.5" customHeight="1">
      <c r="A421" s="34"/>
      <c r="B421" s="35"/>
      <c r="C421" s="182" t="s">
        <v>776</v>
      </c>
      <c r="D421" s="182" t="s">
        <v>258</v>
      </c>
      <c r="E421" s="183" t="s">
        <v>777</v>
      </c>
      <c r="F421" s="184" t="s">
        <v>778</v>
      </c>
      <c r="G421" s="185" t="s">
        <v>158</v>
      </c>
      <c r="H421" s="186">
        <v>20</v>
      </c>
      <c r="I421" s="187"/>
      <c r="J421" s="188">
        <f t="shared" si="0"/>
        <v>0</v>
      </c>
      <c r="K421" s="184" t="s">
        <v>159</v>
      </c>
      <c r="L421" s="189"/>
      <c r="M421" s="190" t="s">
        <v>1</v>
      </c>
      <c r="N421" s="191" t="s">
        <v>41</v>
      </c>
      <c r="O421" s="71"/>
      <c r="P421" s="173">
        <f t="shared" si="1"/>
        <v>0</v>
      </c>
      <c r="Q421" s="173">
        <v>1.0030000000000001E-2</v>
      </c>
      <c r="R421" s="173">
        <f t="shared" si="2"/>
        <v>0.2006</v>
      </c>
      <c r="S421" s="173">
        <v>0</v>
      </c>
      <c r="T421" s="174">
        <f t="shared" si="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75" t="s">
        <v>164</v>
      </c>
      <c r="AT421" s="175" t="s">
        <v>258</v>
      </c>
      <c r="AU421" s="175" t="s">
        <v>76</v>
      </c>
      <c r="AY421" s="17" t="s">
        <v>149</v>
      </c>
      <c r="BE421" s="176">
        <f t="shared" si="4"/>
        <v>0</v>
      </c>
      <c r="BF421" s="176">
        <f t="shared" si="5"/>
        <v>0</v>
      </c>
      <c r="BG421" s="176">
        <f t="shared" si="6"/>
        <v>0</v>
      </c>
      <c r="BH421" s="176">
        <f t="shared" si="7"/>
        <v>0</v>
      </c>
      <c r="BI421" s="176">
        <f t="shared" si="8"/>
        <v>0</v>
      </c>
      <c r="BJ421" s="17" t="s">
        <v>83</v>
      </c>
      <c r="BK421" s="176">
        <f t="shared" si="9"/>
        <v>0</v>
      </c>
      <c r="BL421" s="17" t="s">
        <v>148</v>
      </c>
      <c r="BM421" s="175" t="s">
        <v>779</v>
      </c>
    </row>
    <row r="422" spans="1:65" s="2" customFormat="1" ht="16.5" customHeight="1">
      <c r="A422" s="34"/>
      <c r="B422" s="35"/>
      <c r="C422" s="182" t="s">
        <v>507</v>
      </c>
      <c r="D422" s="182" t="s">
        <v>258</v>
      </c>
      <c r="E422" s="183" t="s">
        <v>780</v>
      </c>
      <c r="F422" s="184" t="s">
        <v>781</v>
      </c>
      <c r="G422" s="185" t="s">
        <v>158</v>
      </c>
      <c r="H422" s="186">
        <v>25</v>
      </c>
      <c r="I422" s="187"/>
      <c r="J422" s="188">
        <f t="shared" si="0"/>
        <v>0</v>
      </c>
      <c r="K422" s="184" t="s">
        <v>159</v>
      </c>
      <c r="L422" s="189"/>
      <c r="M422" s="190" t="s">
        <v>1</v>
      </c>
      <c r="N422" s="191" t="s">
        <v>41</v>
      </c>
      <c r="O422" s="71"/>
      <c r="P422" s="173">
        <f t="shared" si="1"/>
        <v>0</v>
      </c>
      <c r="Q422" s="173">
        <v>1.014E-2</v>
      </c>
      <c r="R422" s="173">
        <f t="shared" si="2"/>
        <v>0.2535</v>
      </c>
      <c r="S422" s="173">
        <v>0</v>
      </c>
      <c r="T422" s="174">
        <f t="shared" si="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75" t="s">
        <v>164</v>
      </c>
      <c r="AT422" s="175" t="s">
        <v>258</v>
      </c>
      <c r="AU422" s="175" t="s">
        <v>76</v>
      </c>
      <c r="AY422" s="17" t="s">
        <v>149</v>
      </c>
      <c r="BE422" s="176">
        <f t="shared" si="4"/>
        <v>0</v>
      </c>
      <c r="BF422" s="176">
        <f t="shared" si="5"/>
        <v>0</v>
      </c>
      <c r="BG422" s="176">
        <f t="shared" si="6"/>
        <v>0</v>
      </c>
      <c r="BH422" s="176">
        <f t="shared" si="7"/>
        <v>0</v>
      </c>
      <c r="BI422" s="176">
        <f t="shared" si="8"/>
        <v>0</v>
      </c>
      <c r="BJ422" s="17" t="s">
        <v>83</v>
      </c>
      <c r="BK422" s="176">
        <f t="shared" si="9"/>
        <v>0</v>
      </c>
      <c r="BL422" s="17" t="s">
        <v>148</v>
      </c>
      <c r="BM422" s="175" t="s">
        <v>782</v>
      </c>
    </row>
    <row r="423" spans="1:65" s="2" customFormat="1" ht="16.5" customHeight="1">
      <c r="A423" s="34"/>
      <c r="B423" s="35"/>
      <c r="C423" s="182" t="s">
        <v>783</v>
      </c>
      <c r="D423" s="182" t="s">
        <v>258</v>
      </c>
      <c r="E423" s="183" t="s">
        <v>784</v>
      </c>
      <c r="F423" s="184" t="s">
        <v>785</v>
      </c>
      <c r="G423" s="185" t="s">
        <v>786</v>
      </c>
      <c r="H423" s="186">
        <v>5</v>
      </c>
      <c r="I423" s="187"/>
      <c r="J423" s="188">
        <f t="shared" si="0"/>
        <v>0</v>
      </c>
      <c r="K423" s="184" t="s">
        <v>1</v>
      </c>
      <c r="L423" s="189"/>
      <c r="M423" s="190" t="s">
        <v>1</v>
      </c>
      <c r="N423" s="191" t="s">
        <v>41</v>
      </c>
      <c r="O423" s="71"/>
      <c r="P423" s="173">
        <f t="shared" si="1"/>
        <v>0</v>
      </c>
      <c r="Q423" s="173">
        <v>0</v>
      </c>
      <c r="R423" s="173">
        <f t="shared" si="2"/>
        <v>0</v>
      </c>
      <c r="S423" s="173">
        <v>0</v>
      </c>
      <c r="T423" s="174">
        <f t="shared" si="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5" t="s">
        <v>164</v>
      </c>
      <c r="AT423" s="175" t="s">
        <v>258</v>
      </c>
      <c r="AU423" s="175" t="s">
        <v>76</v>
      </c>
      <c r="AY423" s="17" t="s">
        <v>149</v>
      </c>
      <c r="BE423" s="176">
        <f t="shared" si="4"/>
        <v>0</v>
      </c>
      <c r="BF423" s="176">
        <f t="shared" si="5"/>
        <v>0</v>
      </c>
      <c r="BG423" s="176">
        <f t="shared" si="6"/>
        <v>0</v>
      </c>
      <c r="BH423" s="176">
        <f t="shared" si="7"/>
        <v>0</v>
      </c>
      <c r="BI423" s="176">
        <f t="shared" si="8"/>
        <v>0</v>
      </c>
      <c r="BJ423" s="17" t="s">
        <v>83</v>
      </c>
      <c r="BK423" s="176">
        <f t="shared" si="9"/>
        <v>0</v>
      </c>
      <c r="BL423" s="17" t="s">
        <v>148</v>
      </c>
      <c r="BM423" s="175" t="s">
        <v>787</v>
      </c>
    </row>
    <row r="424" spans="1:65" s="2" customFormat="1" ht="24.2" customHeight="1">
      <c r="A424" s="34"/>
      <c r="B424" s="35"/>
      <c r="C424" s="182" t="s">
        <v>512</v>
      </c>
      <c r="D424" s="182" t="s">
        <v>258</v>
      </c>
      <c r="E424" s="183" t="s">
        <v>788</v>
      </c>
      <c r="F424" s="184" t="s">
        <v>789</v>
      </c>
      <c r="G424" s="185" t="s">
        <v>158</v>
      </c>
      <c r="H424" s="186">
        <v>600</v>
      </c>
      <c r="I424" s="187"/>
      <c r="J424" s="188">
        <f t="shared" si="0"/>
        <v>0</v>
      </c>
      <c r="K424" s="184" t="s">
        <v>159</v>
      </c>
      <c r="L424" s="189"/>
      <c r="M424" s="190" t="s">
        <v>1</v>
      </c>
      <c r="N424" s="191" t="s">
        <v>41</v>
      </c>
      <c r="O424" s="71"/>
      <c r="P424" s="173">
        <f t="shared" si="1"/>
        <v>0</v>
      </c>
      <c r="Q424" s="173">
        <v>1.6000000000000001E-4</v>
      </c>
      <c r="R424" s="173">
        <f t="shared" si="2"/>
        <v>9.6000000000000002E-2</v>
      </c>
      <c r="S424" s="173">
        <v>0</v>
      </c>
      <c r="T424" s="174">
        <f t="shared" si="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75" t="s">
        <v>164</v>
      </c>
      <c r="AT424" s="175" t="s">
        <v>258</v>
      </c>
      <c r="AU424" s="175" t="s">
        <v>76</v>
      </c>
      <c r="AY424" s="17" t="s">
        <v>149</v>
      </c>
      <c r="BE424" s="176">
        <f t="shared" si="4"/>
        <v>0</v>
      </c>
      <c r="BF424" s="176">
        <f t="shared" si="5"/>
        <v>0</v>
      </c>
      <c r="BG424" s="176">
        <f t="shared" si="6"/>
        <v>0</v>
      </c>
      <c r="BH424" s="176">
        <f t="shared" si="7"/>
        <v>0</v>
      </c>
      <c r="BI424" s="176">
        <f t="shared" si="8"/>
        <v>0</v>
      </c>
      <c r="BJ424" s="17" t="s">
        <v>83</v>
      </c>
      <c r="BK424" s="176">
        <f t="shared" si="9"/>
        <v>0</v>
      </c>
      <c r="BL424" s="17" t="s">
        <v>148</v>
      </c>
      <c r="BM424" s="175" t="s">
        <v>790</v>
      </c>
    </row>
    <row r="425" spans="1:65" s="2" customFormat="1" ht="16.5" customHeight="1">
      <c r="A425" s="34"/>
      <c r="B425" s="35"/>
      <c r="C425" s="182" t="s">
        <v>791</v>
      </c>
      <c r="D425" s="182" t="s">
        <v>258</v>
      </c>
      <c r="E425" s="183" t="s">
        <v>792</v>
      </c>
      <c r="F425" s="184" t="s">
        <v>793</v>
      </c>
      <c r="G425" s="185" t="s">
        <v>454</v>
      </c>
      <c r="H425" s="186">
        <v>1352</v>
      </c>
      <c r="I425" s="187"/>
      <c r="J425" s="188">
        <f t="shared" si="0"/>
        <v>0</v>
      </c>
      <c r="K425" s="184" t="s">
        <v>159</v>
      </c>
      <c r="L425" s="189"/>
      <c r="M425" s="190" t="s">
        <v>1</v>
      </c>
      <c r="N425" s="191" t="s">
        <v>41</v>
      </c>
      <c r="O425" s="71"/>
      <c r="P425" s="173">
        <f t="shared" si="1"/>
        <v>0</v>
      </c>
      <c r="Q425" s="173">
        <v>0</v>
      </c>
      <c r="R425" s="173">
        <f t="shared" si="2"/>
        <v>0</v>
      </c>
      <c r="S425" s="173">
        <v>0</v>
      </c>
      <c r="T425" s="174">
        <f t="shared" si="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75" t="s">
        <v>164</v>
      </c>
      <c r="AT425" s="175" t="s">
        <v>258</v>
      </c>
      <c r="AU425" s="175" t="s">
        <v>76</v>
      </c>
      <c r="AY425" s="17" t="s">
        <v>149</v>
      </c>
      <c r="BE425" s="176">
        <f t="shared" si="4"/>
        <v>0</v>
      </c>
      <c r="BF425" s="176">
        <f t="shared" si="5"/>
        <v>0</v>
      </c>
      <c r="BG425" s="176">
        <f t="shared" si="6"/>
        <v>0</v>
      </c>
      <c r="BH425" s="176">
        <f t="shared" si="7"/>
        <v>0</v>
      </c>
      <c r="BI425" s="176">
        <f t="shared" si="8"/>
        <v>0</v>
      </c>
      <c r="BJ425" s="17" t="s">
        <v>83</v>
      </c>
      <c r="BK425" s="176">
        <f t="shared" si="9"/>
        <v>0</v>
      </c>
      <c r="BL425" s="17" t="s">
        <v>148</v>
      </c>
      <c r="BM425" s="175" t="s">
        <v>794</v>
      </c>
    </row>
    <row r="426" spans="1:65" s="2" customFormat="1" ht="37.9" customHeight="1">
      <c r="A426" s="34"/>
      <c r="B426" s="35"/>
      <c r="C426" s="182" t="s">
        <v>516</v>
      </c>
      <c r="D426" s="182" t="s">
        <v>258</v>
      </c>
      <c r="E426" s="183" t="s">
        <v>795</v>
      </c>
      <c r="F426" s="184" t="s">
        <v>796</v>
      </c>
      <c r="G426" s="185" t="s">
        <v>158</v>
      </c>
      <c r="H426" s="186">
        <v>25</v>
      </c>
      <c r="I426" s="187"/>
      <c r="J426" s="188">
        <f t="shared" si="0"/>
        <v>0</v>
      </c>
      <c r="K426" s="184" t="s">
        <v>159</v>
      </c>
      <c r="L426" s="189"/>
      <c r="M426" s="190" t="s">
        <v>1</v>
      </c>
      <c r="N426" s="191" t="s">
        <v>41</v>
      </c>
      <c r="O426" s="71"/>
      <c r="P426" s="173">
        <f t="shared" si="1"/>
        <v>0</v>
      </c>
      <c r="Q426" s="173">
        <v>0</v>
      </c>
      <c r="R426" s="173">
        <f t="shared" si="2"/>
        <v>0</v>
      </c>
      <c r="S426" s="173">
        <v>0</v>
      </c>
      <c r="T426" s="174">
        <f t="shared" si="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75" t="s">
        <v>164</v>
      </c>
      <c r="AT426" s="175" t="s">
        <v>258</v>
      </c>
      <c r="AU426" s="175" t="s">
        <v>76</v>
      </c>
      <c r="AY426" s="17" t="s">
        <v>149</v>
      </c>
      <c r="BE426" s="176">
        <f t="shared" si="4"/>
        <v>0</v>
      </c>
      <c r="BF426" s="176">
        <f t="shared" si="5"/>
        <v>0</v>
      </c>
      <c r="BG426" s="176">
        <f t="shared" si="6"/>
        <v>0</v>
      </c>
      <c r="BH426" s="176">
        <f t="shared" si="7"/>
        <v>0</v>
      </c>
      <c r="BI426" s="176">
        <f t="shared" si="8"/>
        <v>0</v>
      </c>
      <c r="BJ426" s="17" t="s">
        <v>83</v>
      </c>
      <c r="BK426" s="176">
        <f t="shared" si="9"/>
        <v>0</v>
      </c>
      <c r="BL426" s="17" t="s">
        <v>148</v>
      </c>
      <c r="BM426" s="175" t="s">
        <v>797</v>
      </c>
    </row>
    <row r="427" spans="1:65" s="2" customFormat="1" ht="24.2" customHeight="1">
      <c r="A427" s="34"/>
      <c r="B427" s="35"/>
      <c r="C427" s="164" t="s">
        <v>520</v>
      </c>
      <c r="D427" s="164" t="s">
        <v>144</v>
      </c>
      <c r="E427" s="165" t="s">
        <v>599</v>
      </c>
      <c r="F427" s="166" t="s">
        <v>600</v>
      </c>
      <c r="G427" s="167" t="s">
        <v>370</v>
      </c>
      <c r="H427" s="168">
        <v>235.15199999999999</v>
      </c>
      <c r="I427" s="169"/>
      <c r="J427" s="170">
        <f t="shared" si="0"/>
        <v>0</v>
      </c>
      <c r="K427" s="166" t="s">
        <v>159</v>
      </c>
      <c r="L427" s="39"/>
      <c r="M427" s="171" t="s">
        <v>1</v>
      </c>
      <c r="N427" s="172" t="s">
        <v>41</v>
      </c>
      <c r="O427" s="71"/>
      <c r="P427" s="173">
        <f t="shared" si="1"/>
        <v>0</v>
      </c>
      <c r="Q427" s="173">
        <v>0</v>
      </c>
      <c r="R427" s="173">
        <f t="shared" si="2"/>
        <v>0</v>
      </c>
      <c r="S427" s="173">
        <v>0</v>
      </c>
      <c r="T427" s="174">
        <f t="shared" si="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75" t="s">
        <v>148</v>
      </c>
      <c r="AT427" s="175" t="s">
        <v>144</v>
      </c>
      <c r="AU427" s="175" t="s">
        <v>76</v>
      </c>
      <c r="AY427" s="17" t="s">
        <v>149</v>
      </c>
      <c r="BE427" s="176">
        <f t="shared" si="4"/>
        <v>0</v>
      </c>
      <c r="BF427" s="176">
        <f t="shared" si="5"/>
        <v>0</v>
      </c>
      <c r="BG427" s="176">
        <f t="shared" si="6"/>
        <v>0</v>
      </c>
      <c r="BH427" s="176">
        <f t="shared" si="7"/>
        <v>0</v>
      </c>
      <c r="BI427" s="176">
        <f t="shared" si="8"/>
        <v>0</v>
      </c>
      <c r="BJ427" s="17" t="s">
        <v>83</v>
      </c>
      <c r="BK427" s="176">
        <f t="shared" si="9"/>
        <v>0</v>
      </c>
      <c r="BL427" s="17" t="s">
        <v>148</v>
      </c>
      <c r="BM427" s="175" t="s">
        <v>798</v>
      </c>
    </row>
    <row r="428" spans="1:65" s="10" customFormat="1" ht="22.5">
      <c r="B428" s="197"/>
      <c r="C428" s="198"/>
      <c r="D428" s="177" t="s">
        <v>365</v>
      </c>
      <c r="E428" s="199" t="s">
        <v>1</v>
      </c>
      <c r="F428" s="200" t="s">
        <v>799</v>
      </c>
      <c r="G428" s="198"/>
      <c r="H428" s="201">
        <v>8.9</v>
      </c>
      <c r="I428" s="202"/>
      <c r="J428" s="198"/>
      <c r="K428" s="198"/>
      <c r="L428" s="203"/>
      <c r="M428" s="204"/>
      <c r="N428" s="205"/>
      <c r="O428" s="205"/>
      <c r="P428" s="205"/>
      <c r="Q428" s="205"/>
      <c r="R428" s="205"/>
      <c r="S428" s="205"/>
      <c r="T428" s="206"/>
      <c r="AT428" s="207" t="s">
        <v>365</v>
      </c>
      <c r="AU428" s="207" t="s">
        <v>76</v>
      </c>
      <c r="AV428" s="10" t="s">
        <v>85</v>
      </c>
      <c r="AW428" s="10" t="s">
        <v>32</v>
      </c>
      <c r="AX428" s="10" t="s">
        <v>76</v>
      </c>
      <c r="AY428" s="207" t="s">
        <v>149</v>
      </c>
    </row>
    <row r="429" spans="1:65" s="10" customFormat="1" ht="22.5">
      <c r="B429" s="197"/>
      <c r="C429" s="198"/>
      <c r="D429" s="177" t="s">
        <v>365</v>
      </c>
      <c r="E429" s="199" t="s">
        <v>1</v>
      </c>
      <c r="F429" s="200" t="s">
        <v>800</v>
      </c>
      <c r="G429" s="198"/>
      <c r="H429" s="201">
        <v>11.4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365</v>
      </c>
      <c r="AU429" s="207" t="s">
        <v>76</v>
      </c>
      <c r="AV429" s="10" t="s">
        <v>85</v>
      </c>
      <c r="AW429" s="10" t="s">
        <v>32</v>
      </c>
      <c r="AX429" s="10" t="s">
        <v>76</v>
      </c>
      <c r="AY429" s="207" t="s">
        <v>149</v>
      </c>
    </row>
    <row r="430" spans="1:65" s="10" customFormat="1" ht="11.25">
      <c r="B430" s="197"/>
      <c r="C430" s="198"/>
      <c r="D430" s="177" t="s">
        <v>365</v>
      </c>
      <c r="E430" s="199" t="s">
        <v>1</v>
      </c>
      <c r="F430" s="200" t="s">
        <v>801</v>
      </c>
      <c r="G430" s="198"/>
      <c r="H430" s="201">
        <v>40.235999999999997</v>
      </c>
      <c r="I430" s="202"/>
      <c r="J430" s="198"/>
      <c r="K430" s="198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365</v>
      </c>
      <c r="AU430" s="207" t="s">
        <v>76</v>
      </c>
      <c r="AV430" s="10" t="s">
        <v>85</v>
      </c>
      <c r="AW430" s="10" t="s">
        <v>32</v>
      </c>
      <c r="AX430" s="10" t="s">
        <v>76</v>
      </c>
      <c r="AY430" s="207" t="s">
        <v>149</v>
      </c>
    </row>
    <row r="431" spans="1:65" s="10" customFormat="1" ht="11.25">
      <c r="B431" s="197"/>
      <c r="C431" s="198"/>
      <c r="D431" s="177" t="s">
        <v>365</v>
      </c>
      <c r="E431" s="199" t="s">
        <v>1</v>
      </c>
      <c r="F431" s="200" t="s">
        <v>802</v>
      </c>
      <c r="G431" s="198"/>
      <c r="H431" s="201">
        <v>58.4</v>
      </c>
      <c r="I431" s="202"/>
      <c r="J431" s="198"/>
      <c r="K431" s="198"/>
      <c r="L431" s="203"/>
      <c r="M431" s="204"/>
      <c r="N431" s="205"/>
      <c r="O431" s="205"/>
      <c r="P431" s="205"/>
      <c r="Q431" s="205"/>
      <c r="R431" s="205"/>
      <c r="S431" s="205"/>
      <c r="T431" s="206"/>
      <c r="AT431" s="207" t="s">
        <v>365</v>
      </c>
      <c r="AU431" s="207" t="s">
        <v>76</v>
      </c>
      <c r="AV431" s="10" t="s">
        <v>85</v>
      </c>
      <c r="AW431" s="10" t="s">
        <v>32</v>
      </c>
      <c r="AX431" s="10" t="s">
        <v>76</v>
      </c>
      <c r="AY431" s="207" t="s">
        <v>149</v>
      </c>
    </row>
    <row r="432" spans="1:65" s="10" customFormat="1" ht="22.5">
      <c r="B432" s="197"/>
      <c r="C432" s="198"/>
      <c r="D432" s="177" t="s">
        <v>365</v>
      </c>
      <c r="E432" s="199" t="s">
        <v>1</v>
      </c>
      <c r="F432" s="200" t="s">
        <v>803</v>
      </c>
      <c r="G432" s="198"/>
      <c r="H432" s="201">
        <v>116.21599999999999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365</v>
      </c>
      <c r="AU432" s="207" t="s">
        <v>76</v>
      </c>
      <c r="AV432" s="10" t="s">
        <v>85</v>
      </c>
      <c r="AW432" s="10" t="s">
        <v>32</v>
      </c>
      <c r="AX432" s="10" t="s">
        <v>76</v>
      </c>
      <c r="AY432" s="207" t="s">
        <v>149</v>
      </c>
    </row>
    <row r="433" spans="1:65" s="11" customFormat="1" ht="11.25">
      <c r="B433" s="208"/>
      <c r="C433" s="209"/>
      <c r="D433" s="177" t="s">
        <v>365</v>
      </c>
      <c r="E433" s="210" t="s">
        <v>1</v>
      </c>
      <c r="F433" s="211" t="s">
        <v>367</v>
      </c>
      <c r="G433" s="209"/>
      <c r="H433" s="212">
        <v>235.15199999999999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365</v>
      </c>
      <c r="AU433" s="218" t="s">
        <v>76</v>
      </c>
      <c r="AV433" s="11" t="s">
        <v>148</v>
      </c>
      <c r="AW433" s="11" t="s">
        <v>32</v>
      </c>
      <c r="AX433" s="11" t="s">
        <v>83</v>
      </c>
      <c r="AY433" s="218" t="s">
        <v>149</v>
      </c>
    </row>
    <row r="434" spans="1:65" s="2" customFormat="1" ht="66.75" customHeight="1">
      <c r="A434" s="34"/>
      <c r="B434" s="35"/>
      <c r="C434" s="164" t="s">
        <v>804</v>
      </c>
      <c r="D434" s="164" t="s">
        <v>144</v>
      </c>
      <c r="E434" s="165" t="s">
        <v>805</v>
      </c>
      <c r="F434" s="166" t="s">
        <v>806</v>
      </c>
      <c r="G434" s="167" t="s">
        <v>370</v>
      </c>
      <c r="H434" s="168">
        <v>8.9</v>
      </c>
      <c r="I434" s="169"/>
      <c r="J434" s="170">
        <f>ROUND(I434*H434,2)</f>
        <v>0</v>
      </c>
      <c r="K434" s="166" t="s">
        <v>159</v>
      </c>
      <c r="L434" s="39"/>
      <c r="M434" s="171" t="s">
        <v>1</v>
      </c>
      <c r="N434" s="172" t="s">
        <v>41</v>
      </c>
      <c r="O434" s="71"/>
      <c r="P434" s="173">
        <f>O434*H434</f>
        <v>0</v>
      </c>
      <c r="Q434" s="173">
        <v>0</v>
      </c>
      <c r="R434" s="173">
        <f>Q434*H434</f>
        <v>0</v>
      </c>
      <c r="S434" s="173">
        <v>0</v>
      </c>
      <c r="T434" s="174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75" t="s">
        <v>148</v>
      </c>
      <c r="AT434" s="175" t="s">
        <v>144</v>
      </c>
      <c r="AU434" s="175" t="s">
        <v>76</v>
      </c>
      <c r="AY434" s="17" t="s">
        <v>149</v>
      </c>
      <c r="BE434" s="176">
        <f>IF(N434="základní",J434,0)</f>
        <v>0</v>
      </c>
      <c r="BF434" s="176">
        <f>IF(N434="snížená",J434,0)</f>
        <v>0</v>
      </c>
      <c r="BG434" s="176">
        <f>IF(N434="zákl. přenesená",J434,0)</f>
        <v>0</v>
      </c>
      <c r="BH434" s="176">
        <f>IF(N434="sníž. přenesená",J434,0)</f>
        <v>0</v>
      </c>
      <c r="BI434" s="176">
        <f>IF(N434="nulová",J434,0)</f>
        <v>0</v>
      </c>
      <c r="BJ434" s="17" t="s">
        <v>83</v>
      </c>
      <c r="BK434" s="176">
        <f>ROUND(I434*H434,2)</f>
        <v>0</v>
      </c>
      <c r="BL434" s="17" t="s">
        <v>148</v>
      </c>
      <c r="BM434" s="175" t="s">
        <v>807</v>
      </c>
    </row>
    <row r="435" spans="1:65" s="2" customFormat="1" ht="19.5">
      <c r="A435" s="34"/>
      <c r="B435" s="35"/>
      <c r="C435" s="36"/>
      <c r="D435" s="177" t="s">
        <v>150</v>
      </c>
      <c r="E435" s="36"/>
      <c r="F435" s="178" t="s">
        <v>450</v>
      </c>
      <c r="G435" s="36"/>
      <c r="H435" s="36"/>
      <c r="I435" s="179"/>
      <c r="J435" s="36"/>
      <c r="K435" s="36"/>
      <c r="L435" s="39"/>
      <c r="M435" s="180"/>
      <c r="N435" s="181"/>
      <c r="O435" s="71"/>
      <c r="P435" s="71"/>
      <c r="Q435" s="71"/>
      <c r="R435" s="71"/>
      <c r="S435" s="71"/>
      <c r="T435" s="72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150</v>
      </c>
      <c r="AU435" s="17" t="s">
        <v>76</v>
      </c>
    </row>
    <row r="436" spans="1:65" s="10" customFormat="1" ht="22.5">
      <c r="B436" s="197"/>
      <c r="C436" s="198"/>
      <c r="D436" s="177" t="s">
        <v>365</v>
      </c>
      <c r="E436" s="199" t="s">
        <v>1</v>
      </c>
      <c r="F436" s="200" t="s">
        <v>808</v>
      </c>
      <c r="G436" s="198"/>
      <c r="H436" s="201">
        <v>8.9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365</v>
      </c>
      <c r="AU436" s="207" t="s">
        <v>76</v>
      </c>
      <c r="AV436" s="10" t="s">
        <v>85</v>
      </c>
      <c r="AW436" s="10" t="s">
        <v>32</v>
      </c>
      <c r="AX436" s="10" t="s">
        <v>83</v>
      </c>
      <c r="AY436" s="207" t="s">
        <v>149</v>
      </c>
    </row>
    <row r="437" spans="1:65" s="2" customFormat="1" ht="66.75" customHeight="1">
      <c r="A437" s="34"/>
      <c r="B437" s="35"/>
      <c r="C437" s="164" t="s">
        <v>809</v>
      </c>
      <c r="D437" s="164" t="s">
        <v>144</v>
      </c>
      <c r="E437" s="165" t="s">
        <v>810</v>
      </c>
      <c r="F437" s="166" t="s">
        <v>811</v>
      </c>
      <c r="G437" s="167" t="s">
        <v>370</v>
      </c>
      <c r="H437" s="168">
        <v>75.400000000000006</v>
      </c>
      <c r="I437" s="169"/>
      <c r="J437" s="170">
        <f>ROUND(I437*H437,2)</f>
        <v>0</v>
      </c>
      <c r="K437" s="166" t="s">
        <v>159</v>
      </c>
      <c r="L437" s="39"/>
      <c r="M437" s="171" t="s">
        <v>1</v>
      </c>
      <c r="N437" s="172" t="s">
        <v>41</v>
      </c>
      <c r="O437" s="71"/>
      <c r="P437" s="173">
        <f>O437*H437</f>
        <v>0</v>
      </c>
      <c r="Q437" s="173">
        <v>0</v>
      </c>
      <c r="R437" s="173">
        <f>Q437*H437</f>
        <v>0</v>
      </c>
      <c r="S437" s="173">
        <v>0</v>
      </c>
      <c r="T437" s="174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75" t="s">
        <v>148</v>
      </c>
      <c r="AT437" s="175" t="s">
        <v>144</v>
      </c>
      <c r="AU437" s="175" t="s">
        <v>76</v>
      </c>
      <c r="AY437" s="17" t="s">
        <v>149</v>
      </c>
      <c r="BE437" s="176">
        <f>IF(N437="základní",J437,0)</f>
        <v>0</v>
      </c>
      <c r="BF437" s="176">
        <f>IF(N437="snížená",J437,0)</f>
        <v>0</v>
      </c>
      <c r="BG437" s="176">
        <f>IF(N437="zákl. přenesená",J437,0)</f>
        <v>0</v>
      </c>
      <c r="BH437" s="176">
        <f>IF(N437="sníž. přenesená",J437,0)</f>
        <v>0</v>
      </c>
      <c r="BI437" s="176">
        <f>IF(N437="nulová",J437,0)</f>
        <v>0</v>
      </c>
      <c r="BJ437" s="17" t="s">
        <v>83</v>
      </c>
      <c r="BK437" s="176">
        <f>ROUND(I437*H437,2)</f>
        <v>0</v>
      </c>
      <c r="BL437" s="17" t="s">
        <v>148</v>
      </c>
      <c r="BM437" s="175" t="s">
        <v>812</v>
      </c>
    </row>
    <row r="438" spans="1:65" s="2" customFormat="1" ht="19.5">
      <c r="A438" s="34"/>
      <c r="B438" s="35"/>
      <c r="C438" s="36"/>
      <c r="D438" s="177" t="s">
        <v>150</v>
      </c>
      <c r="E438" s="36"/>
      <c r="F438" s="178" t="s">
        <v>450</v>
      </c>
      <c r="G438" s="36"/>
      <c r="H438" s="36"/>
      <c r="I438" s="179"/>
      <c r="J438" s="36"/>
      <c r="K438" s="36"/>
      <c r="L438" s="39"/>
      <c r="M438" s="180"/>
      <c r="N438" s="181"/>
      <c r="O438" s="71"/>
      <c r="P438" s="71"/>
      <c r="Q438" s="71"/>
      <c r="R438" s="71"/>
      <c r="S438" s="71"/>
      <c r="T438" s="72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150</v>
      </c>
      <c r="AU438" s="17" t="s">
        <v>76</v>
      </c>
    </row>
    <row r="439" spans="1:65" s="10" customFormat="1" ht="11.25">
      <c r="B439" s="197"/>
      <c r="C439" s="198"/>
      <c r="D439" s="177" t="s">
        <v>365</v>
      </c>
      <c r="E439" s="199" t="s">
        <v>1</v>
      </c>
      <c r="F439" s="200" t="s">
        <v>813</v>
      </c>
      <c r="G439" s="198"/>
      <c r="H439" s="201">
        <v>64</v>
      </c>
      <c r="I439" s="202"/>
      <c r="J439" s="198"/>
      <c r="K439" s="198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365</v>
      </c>
      <c r="AU439" s="207" t="s">
        <v>76</v>
      </c>
      <c r="AV439" s="10" t="s">
        <v>85</v>
      </c>
      <c r="AW439" s="10" t="s">
        <v>32</v>
      </c>
      <c r="AX439" s="10" t="s">
        <v>76</v>
      </c>
      <c r="AY439" s="207" t="s">
        <v>149</v>
      </c>
    </row>
    <row r="440" spans="1:65" s="10" customFormat="1" ht="22.5">
      <c r="B440" s="197"/>
      <c r="C440" s="198"/>
      <c r="D440" s="177" t="s">
        <v>365</v>
      </c>
      <c r="E440" s="199" t="s">
        <v>1</v>
      </c>
      <c r="F440" s="200" t="s">
        <v>814</v>
      </c>
      <c r="G440" s="198"/>
      <c r="H440" s="201">
        <v>11.4</v>
      </c>
      <c r="I440" s="202"/>
      <c r="J440" s="198"/>
      <c r="K440" s="198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365</v>
      </c>
      <c r="AU440" s="207" t="s">
        <v>76</v>
      </c>
      <c r="AV440" s="10" t="s">
        <v>85</v>
      </c>
      <c r="AW440" s="10" t="s">
        <v>32</v>
      </c>
      <c r="AX440" s="10" t="s">
        <v>76</v>
      </c>
      <c r="AY440" s="207" t="s">
        <v>149</v>
      </c>
    </row>
    <row r="441" spans="1:65" s="11" customFormat="1" ht="11.25">
      <c r="B441" s="208"/>
      <c r="C441" s="209"/>
      <c r="D441" s="177" t="s">
        <v>365</v>
      </c>
      <c r="E441" s="210" t="s">
        <v>1</v>
      </c>
      <c r="F441" s="211" t="s">
        <v>367</v>
      </c>
      <c r="G441" s="209"/>
      <c r="H441" s="212">
        <v>75.400000000000006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365</v>
      </c>
      <c r="AU441" s="218" t="s">
        <v>76</v>
      </c>
      <c r="AV441" s="11" t="s">
        <v>148</v>
      </c>
      <c r="AW441" s="11" t="s">
        <v>32</v>
      </c>
      <c r="AX441" s="11" t="s">
        <v>83</v>
      </c>
      <c r="AY441" s="218" t="s">
        <v>149</v>
      </c>
    </row>
    <row r="442" spans="1:65" s="2" customFormat="1" ht="66.75" customHeight="1">
      <c r="A442" s="34"/>
      <c r="B442" s="35"/>
      <c r="C442" s="164" t="s">
        <v>815</v>
      </c>
      <c r="D442" s="164" t="s">
        <v>144</v>
      </c>
      <c r="E442" s="165" t="s">
        <v>606</v>
      </c>
      <c r="F442" s="166" t="s">
        <v>607</v>
      </c>
      <c r="G442" s="167" t="s">
        <v>370</v>
      </c>
      <c r="H442" s="168">
        <v>54.636000000000003</v>
      </c>
      <c r="I442" s="169"/>
      <c r="J442" s="170">
        <f>ROUND(I442*H442,2)</f>
        <v>0</v>
      </c>
      <c r="K442" s="166" t="s">
        <v>159</v>
      </c>
      <c r="L442" s="39"/>
      <c r="M442" s="171" t="s">
        <v>1</v>
      </c>
      <c r="N442" s="172" t="s">
        <v>41</v>
      </c>
      <c r="O442" s="71"/>
      <c r="P442" s="173">
        <f>O442*H442</f>
        <v>0</v>
      </c>
      <c r="Q442" s="173">
        <v>0</v>
      </c>
      <c r="R442" s="173">
        <f>Q442*H442</f>
        <v>0</v>
      </c>
      <c r="S442" s="173">
        <v>0</v>
      </c>
      <c r="T442" s="17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75" t="s">
        <v>148</v>
      </c>
      <c r="AT442" s="175" t="s">
        <v>144</v>
      </c>
      <c r="AU442" s="175" t="s">
        <v>76</v>
      </c>
      <c r="AY442" s="17" t="s">
        <v>149</v>
      </c>
      <c r="BE442" s="176">
        <f>IF(N442="základní",J442,0)</f>
        <v>0</v>
      </c>
      <c r="BF442" s="176">
        <f>IF(N442="snížená",J442,0)</f>
        <v>0</v>
      </c>
      <c r="BG442" s="176">
        <f>IF(N442="zákl. přenesená",J442,0)</f>
        <v>0</v>
      </c>
      <c r="BH442" s="176">
        <f>IF(N442="sníž. přenesená",J442,0)</f>
        <v>0</v>
      </c>
      <c r="BI442" s="176">
        <f>IF(N442="nulová",J442,0)</f>
        <v>0</v>
      </c>
      <c r="BJ442" s="17" t="s">
        <v>83</v>
      </c>
      <c r="BK442" s="176">
        <f>ROUND(I442*H442,2)</f>
        <v>0</v>
      </c>
      <c r="BL442" s="17" t="s">
        <v>148</v>
      </c>
      <c r="BM442" s="175" t="s">
        <v>640</v>
      </c>
    </row>
    <row r="443" spans="1:65" s="2" customFormat="1" ht="19.5">
      <c r="A443" s="34"/>
      <c r="B443" s="35"/>
      <c r="C443" s="36"/>
      <c r="D443" s="177" t="s">
        <v>150</v>
      </c>
      <c r="E443" s="36"/>
      <c r="F443" s="178" t="s">
        <v>450</v>
      </c>
      <c r="G443" s="36"/>
      <c r="H443" s="36"/>
      <c r="I443" s="179"/>
      <c r="J443" s="36"/>
      <c r="K443" s="36"/>
      <c r="L443" s="39"/>
      <c r="M443" s="180"/>
      <c r="N443" s="181"/>
      <c r="O443" s="71"/>
      <c r="P443" s="71"/>
      <c r="Q443" s="71"/>
      <c r="R443" s="71"/>
      <c r="S443" s="71"/>
      <c r="T443" s="72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150</v>
      </c>
      <c r="AU443" s="17" t="s">
        <v>76</v>
      </c>
    </row>
    <row r="444" spans="1:65" s="10" customFormat="1" ht="11.25">
      <c r="B444" s="197"/>
      <c r="C444" s="198"/>
      <c r="D444" s="177" t="s">
        <v>365</v>
      </c>
      <c r="E444" s="199" t="s">
        <v>1</v>
      </c>
      <c r="F444" s="200" t="s">
        <v>801</v>
      </c>
      <c r="G444" s="198"/>
      <c r="H444" s="201">
        <v>40.235999999999997</v>
      </c>
      <c r="I444" s="202"/>
      <c r="J444" s="198"/>
      <c r="K444" s="198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365</v>
      </c>
      <c r="AU444" s="207" t="s">
        <v>76</v>
      </c>
      <c r="AV444" s="10" t="s">
        <v>85</v>
      </c>
      <c r="AW444" s="10" t="s">
        <v>32</v>
      </c>
      <c r="AX444" s="10" t="s">
        <v>76</v>
      </c>
      <c r="AY444" s="207" t="s">
        <v>149</v>
      </c>
    </row>
    <row r="445" spans="1:65" s="10" customFormat="1" ht="33.75">
      <c r="B445" s="197"/>
      <c r="C445" s="198"/>
      <c r="D445" s="177" t="s">
        <v>365</v>
      </c>
      <c r="E445" s="199" t="s">
        <v>1</v>
      </c>
      <c r="F445" s="200" t="s">
        <v>816</v>
      </c>
      <c r="G445" s="198"/>
      <c r="H445" s="201">
        <v>14.4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365</v>
      </c>
      <c r="AU445" s="207" t="s">
        <v>76</v>
      </c>
      <c r="AV445" s="10" t="s">
        <v>85</v>
      </c>
      <c r="AW445" s="10" t="s">
        <v>32</v>
      </c>
      <c r="AX445" s="10" t="s">
        <v>76</v>
      </c>
      <c r="AY445" s="207" t="s">
        <v>149</v>
      </c>
    </row>
    <row r="446" spans="1:65" s="11" customFormat="1" ht="11.25">
      <c r="B446" s="208"/>
      <c r="C446" s="209"/>
      <c r="D446" s="177" t="s">
        <v>365</v>
      </c>
      <c r="E446" s="210" t="s">
        <v>1</v>
      </c>
      <c r="F446" s="211" t="s">
        <v>367</v>
      </c>
      <c r="G446" s="209"/>
      <c r="H446" s="212">
        <v>54.636000000000003</v>
      </c>
      <c r="I446" s="213"/>
      <c r="J446" s="209"/>
      <c r="K446" s="209"/>
      <c r="L446" s="214"/>
      <c r="M446" s="229"/>
      <c r="N446" s="230"/>
      <c r="O446" s="230"/>
      <c r="P446" s="230"/>
      <c r="Q446" s="230"/>
      <c r="R446" s="230"/>
      <c r="S446" s="230"/>
      <c r="T446" s="231"/>
      <c r="AT446" s="218" t="s">
        <v>365</v>
      </c>
      <c r="AU446" s="218" t="s">
        <v>76</v>
      </c>
      <c r="AV446" s="11" t="s">
        <v>148</v>
      </c>
      <c r="AW446" s="11" t="s">
        <v>32</v>
      </c>
      <c r="AX446" s="11" t="s">
        <v>83</v>
      </c>
      <c r="AY446" s="218" t="s">
        <v>149</v>
      </c>
    </row>
    <row r="447" spans="1:65" s="2" customFormat="1" ht="6.95" customHeight="1">
      <c r="A447" s="3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39"/>
      <c r="M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</row>
  </sheetData>
  <sheetProtection algorithmName="SHA-512" hashValue="f7TJaI2pNsyTJY4B/1OpkmZbpE1vw6anWlZ7yeUH53nI1hWECnX0yE+ZBl0/OFgFWe9eAIwmg13KT20oMSIOVw==" saltValue="jFtWXXxudcmyT6frbZm/kI9s4A4ty0mBnmD/zV1rfOgDke6s7kODBFbOifxeplyG4A4vi4BMg5THI0r69wWFLQ==" spinCount="100000" sheet="1" objects="1" scenarios="1" formatColumns="0" formatRows="0" autoFilter="0"/>
  <autoFilter ref="C119:K446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96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120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817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ROUND((SUM(BE122:BE154)),  2)</f>
        <v>0</v>
      </c>
      <c r="G35" s="34"/>
      <c r="H35" s="34"/>
      <c r="I35" s="130">
        <v>0.21</v>
      </c>
      <c r="J35" s="129">
        <f>ROUND(((SUM(BE122:BE154))*I35),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ROUND((SUM(BF122:BF154)),  2)</f>
        <v>0</v>
      </c>
      <c r="G36" s="34"/>
      <c r="H36" s="34"/>
      <c r="I36" s="130">
        <v>0.15</v>
      </c>
      <c r="J36" s="129">
        <f>ROUND(((SUM(BF122:BF154))*I36),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ROUND((SUM(BG122:BG154)),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ROUND((SUM(BH122:BH154)),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ROUND((SUM(BI122:BI154)),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120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ON 1 - NEOCEŇOVAT - Materiál dodávaný objednatelem 1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818</v>
      </c>
      <c r="E99" s="235"/>
      <c r="F99" s="235"/>
      <c r="G99" s="235"/>
      <c r="H99" s="235"/>
      <c r="I99" s="235"/>
      <c r="J99" s="236">
        <f>J123</f>
        <v>0</v>
      </c>
      <c r="K99" s="233"/>
      <c r="L99" s="237"/>
    </row>
    <row r="100" spans="1:47" s="13" customFormat="1" ht="24.95" hidden="1" customHeight="1">
      <c r="B100" s="232"/>
      <c r="C100" s="233"/>
      <c r="D100" s="234" t="s">
        <v>819</v>
      </c>
      <c r="E100" s="235"/>
      <c r="F100" s="235"/>
      <c r="G100" s="235"/>
      <c r="H100" s="235"/>
      <c r="I100" s="235"/>
      <c r="J100" s="236">
        <f>J136</f>
        <v>0</v>
      </c>
      <c r="K100" s="233"/>
      <c r="L100" s="237"/>
    </row>
    <row r="101" spans="1:47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131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8" t="str">
        <f>E7</f>
        <v>Oprava kolejí a výhybek v žst. Teplice nad Metují</v>
      </c>
      <c r="F110" s="319"/>
      <c r="G110" s="319"/>
      <c r="H110" s="31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119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8" t="s">
        <v>120</v>
      </c>
      <c r="F112" s="320"/>
      <c r="G112" s="320"/>
      <c r="H112" s="32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1" t="str">
        <f>E11</f>
        <v>ON 1 - NEOCEŇOVAT - Materiál dodávaný objednatelem 1</v>
      </c>
      <c r="F114" s="320"/>
      <c r="G114" s="320"/>
      <c r="H114" s="32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žst. Teplice nad Metují</v>
      </c>
      <c r="G116" s="36"/>
      <c r="H116" s="36"/>
      <c r="I116" s="29" t="s">
        <v>22</v>
      </c>
      <c r="J116" s="66" t="str">
        <f>IF(J14="","",J14)</f>
        <v>7. 10. 2022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E17</f>
        <v>Správa železnic, s.o.</v>
      </c>
      <c r="G118" s="36"/>
      <c r="H118" s="36"/>
      <c r="I118" s="29" t="s">
        <v>30</v>
      </c>
      <c r="J118" s="32" t="str">
        <f>E23</f>
        <v>Prodin, a.s.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29" t="s">
        <v>33</v>
      </c>
      <c r="J119" s="32" t="str">
        <f>E26</f>
        <v>ST Hradec Králové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9" customFormat="1" ht="29.25" customHeight="1">
      <c r="A121" s="153"/>
      <c r="B121" s="154"/>
      <c r="C121" s="155" t="s">
        <v>132</v>
      </c>
      <c r="D121" s="156" t="s">
        <v>61</v>
      </c>
      <c r="E121" s="156" t="s">
        <v>57</v>
      </c>
      <c r="F121" s="156" t="s">
        <v>58</v>
      </c>
      <c r="G121" s="156" t="s">
        <v>133</v>
      </c>
      <c r="H121" s="156" t="s">
        <v>134</v>
      </c>
      <c r="I121" s="156" t="s">
        <v>135</v>
      </c>
      <c r="J121" s="156" t="s">
        <v>128</v>
      </c>
      <c r="K121" s="157" t="s">
        <v>136</v>
      </c>
      <c r="L121" s="158"/>
      <c r="M121" s="75" t="s">
        <v>1</v>
      </c>
      <c r="N121" s="76" t="s">
        <v>40</v>
      </c>
      <c r="O121" s="76" t="s">
        <v>137</v>
      </c>
      <c r="P121" s="76" t="s">
        <v>138</v>
      </c>
      <c r="Q121" s="76" t="s">
        <v>139</v>
      </c>
      <c r="R121" s="76" t="s">
        <v>140</v>
      </c>
      <c r="S121" s="76" t="s">
        <v>141</v>
      </c>
      <c r="T121" s="77" t="s">
        <v>142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pans="1:65" s="2" customFormat="1" ht="22.9" customHeight="1">
      <c r="A122" s="34"/>
      <c r="B122" s="35"/>
      <c r="C122" s="82" t="s">
        <v>143</v>
      </c>
      <c r="D122" s="36"/>
      <c r="E122" s="36"/>
      <c r="F122" s="36"/>
      <c r="G122" s="36"/>
      <c r="H122" s="36"/>
      <c r="I122" s="36"/>
      <c r="J122" s="159">
        <f>BK122</f>
        <v>0</v>
      </c>
      <c r="K122" s="36"/>
      <c r="L122" s="39"/>
      <c r="M122" s="78"/>
      <c r="N122" s="160"/>
      <c r="O122" s="79"/>
      <c r="P122" s="161">
        <f>P123+P136</f>
        <v>0</v>
      </c>
      <c r="Q122" s="79"/>
      <c r="R122" s="161">
        <f>R123+R136</f>
        <v>0</v>
      </c>
      <c r="S122" s="79"/>
      <c r="T122" s="162">
        <f>T123+T136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63">
        <f>BK123+BK136</f>
        <v>0</v>
      </c>
    </row>
    <row r="123" spans="1:65" s="14" customFormat="1" ht="25.9" customHeight="1">
      <c r="B123" s="238"/>
      <c r="C123" s="239"/>
      <c r="D123" s="240" t="s">
        <v>75</v>
      </c>
      <c r="E123" s="241" t="s">
        <v>820</v>
      </c>
      <c r="F123" s="241" t="s">
        <v>821</v>
      </c>
      <c r="G123" s="239"/>
      <c r="H123" s="239"/>
      <c r="I123" s="242"/>
      <c r="J123" s="243">
        <f>BK123</f>
        <v>0</v>
      </c>
      <c r="K123" s="239"/>
      <c r="L123" s="244"/>
      <c r="M123" s="245"/>
      <c r="N123" s="246"/>
      <c r="O123" s="246"/>
      <c r="P123" s="247">
        <f>SUM(P124:P135)</f>
        <v>0</v>
      </c>
      <c r="Q123" s="246"/>
      <c r="R123" s="247">
        <f>SUM(R124:R135)</f>
        <v>0</v>
      </c>
      <c r="S123" s="246"/>
      <c r="T123" s="248">
        <f>SUM(T124:T135)</f>
        <v>0</v>
      </c>
      <c r="AR123" s="249" t="s">
        <v>83</v>
      </c>
      <c r="AT123" s="250" t="s">
        <v>75</v>
      </c>
      <c r="AU123" s="250" t="s">
        <v>76</v>
      </c>
      <c r="AY123" s="249" t="s">
        <v>149</v>
      </c>
      <c r="BK123" s="251">
        <f>SUM(BK124:BK135)</f>
        <v>0</v>
      </c>
    </row>
    <row r="124" spans="1:65" s="2" customFormat="1" ht="24.2" customHeight="1">
      <c r="A124" s="34"/>
      <c r="B124" s="35"/>
      <c r="C124" s="182" t="s">
        <v>83</v>
      </c>
      <c r="D124" s="182" t="s">
        <v>258</v>
      </c>
      <c r="E124" s="183" t="s">
        <v>822</v>
      </c>
      <c r="F124" s="184" t="s">
        <v>823</v>
      </c>
      <c r="G124" s="185" t="s">
        <v>158</v>
      </c>
      <c r="H124" s="186">
        <v>1</v>
      </c>
      <c r="I124" s="187"/>
      <c r="J124" s="188">
        <f>ROUND(I124*H124,2)</f>
        <v>0</v>
      </c>
      <c r="K124" s="184" t="s">
        <v>1</v>
      </c>
      <c r="L124" s="189"/>
      <c r="M124" s="190" t="s">
        <v>1</v>
      </c>
      <c r="N124" s="191" t="s">
        <v>41</v>
      </c>
      <c r="O124" s="71"/>
      <c r="P124" s="173">
        <f>O124*H124</f>
        <v>0</v>
      </c>
      <c r="Q124" s="173">
        <v>0</v>
      </c>
      <c r="R124" s="173">
        <f>Q124*H124</f>
        <v>0</v>
      </c>
      <c r="S124" s="173">
        <v>0</v>
      </c>
      <c r="T124" s="17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5" t="s">
        <v>565</v>
      </c>
      <c r="AT124" s="175" t="s">
        <v>258</v>
      </c>
      <c r="AU124" s="175" t="s">
        <v>83</v>
      </c>
      <c r="AY124" s="17" t="s">
        <v>149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83</v>
      </c>
      <c r="BK124" s="176">
        <f>ROUND(I124*H124,2)</f>
        <v>0</v>
      </c>
      <c r="BL124" s="17" t="s">
        <v>565</v>
      </c>
      <c r="BM124" s="175" t="s">
        <v>148</v>
      </c>
    </row>
    <row r="125" spans="1:65" s="2" customFormat="1" ht="19.5">
      <c r="A125" s="34"/>
      <c r="B125" s="35"/>
      <c r="C125" s="36"/>
      <c r="D125" s="177" t="s">
        <v>150</v>
      </c>
      <c r="E125" s="36"/>
      <c r="F125" s="178" t="s">
        <v>824</v>
      </c>
      <c r="G125" s="36"/>
      <c r="H125" s="36"/>
      <c r="I125" s="179"/>
      <c r="J125" s="36"/>
      <c r="K125" s="36"/>
      <c r="L125" s="39"/>
      <c r="M125" s="180"/>
      <c r="N125" s="181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150</v>
      </c>
      <c r="AU125" s="17" t="s">
        <v>83</v>
      </c>
    </row>
    <row r="126" spans="1:65" s="10" customFormat="1" ht="11.25">
      <c r="B126" s="197"/>
      <c r="C126" s="198"/>
      <c r="D126" s="177" t="s">
        <v>365</v>
      </c>
      <c r="E126" s="199" t="s">
        <v>1</v>
      </c>
      <c r="F126" s="200" t="s">
        <v>825</v>
      </c>
      <c r="G126" s="198"/>
      <c r="H126" s="201">
        <v>1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365</v>
      </c>
      <c r="AU126" s="207" t="s">
        <v>83</v>
      </c>
      <c r="AV126" s="10" t="s">
        <v>85</v>
      </c>
      <c r="AW126" s="10" t="s">
        <v>32</v>
      </c>
      <c r="AX126" s="10" t="s">
        <v>83</v>
      </c>
      <c r="AY126" s="207" t="s">
        <v>149</v>
      </c>
    </row>
    <row r="127" spans="1:65" s="2" customFormat="1" ht="24.2" customHeight="1">
      <c r="A127" s="34"/>
      <c r="B127" s="35"/>
      <c r="C127" s="182" t="s">
        <v>85</v>
      </c>
      <c r="D127" s="182" t="s">
        <v>258</v>
      </c>
      <c r="E127" s="183" t="s">
        <v>826</v>
      </c>
      <c r="F127" s="184" t="s">
        <v>827</v>
      </c>
      <c r="G127" s="185" t="s">
        <v>158</v>
      </c>
      <c r="H127" s="186">
        <v>1</v>
      </c>
      <c r="I127" s="187"/>
      <c r="J127" s="188">
        <f>ROUND(I127*H127,2)</f>
        <v>0</v>
      </c>
      <c r="K127" s="184" t="s">
        <v>1</v>
      </c>
      <c r="L127" s="189"/>
      <c r="M127" s="190" t="s">
        <v>1</v>
      </c>
      <c r="N127" s="191" t="s">
        <v>41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5" t="s">
        <v>565</v>
      </c>
      <c r="AT127" s="175" t="s">
        <v>258</v>
      </c>
      <c r="AU127" s="175" t="s">
        <v>83</v>
      </c>
      <c r="AY127" s="17" t="s">
        <v>149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83</v>
      </c>
      <c r="BK127" s="176">
        <f>ROUND(I127*H127,2)</f>
        <v>0</v>
      </c>
      <c r="BL127" s="17" t="s">
        <v>565</v>
      </c>
      <c r="BM127" s="175" t="s">
        <v>160</v>
      </c>
    </row>
    <row r="128" spans="1:65" s="2" customFormat="1" ht="19.5">
      <c r="A128" s="34"/>
      <c r="B128" s="35"/>
      <c r="C128" s="36"/>
      <c r="D128" s="177" t="s">
        <v>150</v>
      </c>
      <c r="E128" s="36"/>
      <c r="F128" s="178" t="s">
        <v>824</v>
      </c>
      <c r="G128" s="36"/>
      <c r="H128" s="36"/>
      <c r="I128" s="179"/>
      <c r="J128" s="36"/>
      <c r="K128" s="36"/>
      <c r="L128" s="39"/>
      <c r="M128" s="180"/>
      <c r="N128" s="181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150</v>
      </c>
      <c r="AU128" s="17" t="s">
        <v>83</v>
      </c>
    </row>
    <row r="129" spans="1:65" s="10" customFormat="1" ht="11.25">
      <c r="B129" s="197"/>
      <c r="C129" s="198"/>
      <c r="D129" s="177" t="s">
        <v>365</v>
      </c>
      <c r="E129" s="199" t="s">
        <v>1</v>
      </c>
      <c r="F129" s="200" t="s">
        <v>828</v>
      </c>
      <c r="G129" s="198"/>
      <c r="H129" s="201">
        <v>1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365</v>
      </c>
      <c r="AU129" s="207" t="s">
        <v>83</v>
      </c>
      <c r="AV129" s="10" t="s">
        <v>85</v>
      </c>
      <c r="AW129" s="10" t="s">
        <v>32</v>
      </c>
      <c r="AX129" s="10" t="s">
        <v>83</v>
      </c>
      <c r="AY129" s="207" t="s">
        <v>149</v>
      </c>
    </row>
    <row r="130" spans="1:65" s="2" customFormat="1" ht="16.5" customHeight="1">
      <c r="A130" s="34"/>
      <c r="B130" s="35"/>
      <c r="C130" s="182" t="s">
        <v>155</v>
      </c>
      <c r="D130" s="182" t="s">
        <v>258</v>
      </c>
      <c r="E130" s="183" t="s">
        <v>829</v>
      </c>
      <c r="F130" s="184" t="s">
        <v>830</v>
      </c>
      <c r="G130" s="185" t="s">
        <v>147</v>
      </c>
      <c r="H130" s="186">
        <v>814</v>
      </c>
      <c r="I130" s="187"/>
      <c r="J130" s="188">
        <f>ROUND(I130*H130,2)</f>
        <v>0</v>
      </c>
      <c r="K130" s="184" t="s">
        <v>1</v>
      </c>
      <c r="L130" s="189"/>
      <c r="M130" s="190" t="s">
        <v>1</v>
      </c>
      <c r="N130" s="191" t="s">
        <v>41</v>
      </c>
      <c r="O130" s="71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5" t="s">
        <v>565</v>
      </c>
      <c r="AT130" s="175" t="s">
        <v>258</v>
      </c>
      <c r="AU130" s="175" t="s">
        <v>83</v>
      </c>
      <c r="AY130" s="17" t="s">
        <v>149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83</v>
      </c>
      <c r="BK130" s="176">
        <f>ROUND(I130*H130,2)</f>
        <v>0</v>
      </c>
      <c r="BL130" s="17" t="s">
        <v>565</v>
      </c>
      <c r="BM130" s="175" t="s">
        <v>191</v>
      </c>
    </row>
    <row r="131" spans="1:65" s="2" customFormat="1" ht="19.5">
      <c r="A131" s="34"/>
      <c r="B131" s="35"/>
      <c r="C131" s="36"/>
      <c r="D131" s="177" t="s">
        <v>150</v>
      </c>
      <c r="E131" s="36"/>
      <c r="F131" s="178" t="s">
        <v>824</v>
      </c>
      <c r="G131" s="36"/>
      <c r="H131" s="36"/>
      <c r="I131" s="179"/>
      <c r="J131" s="36"/>
      <c r="K131" s="36"/>
      <c r="L131" s="39"/>
      <c r="M131" s="180"/>
      <c r="N131" s="181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150</v>
      </c>
      <c r="AU131" s="17" t="s">
        <v>83</v>
      </c>
    </row>
    <row r="132" spans="1:65" s="2" customFormat="1" ht="24.2" customHeight="1">
      <c r="A132" s="34"/>
      <c r="B132" s="35"/>
      <c r="C132" s="182" t="s">
        <v>148</v>
      </c>
      <c r="D132" s="182" t="s">
        <v>258</v>
      </c>
      <c r="E132" s="183" t="s">
        <v>831</v>
      </c>
      <c r="F132" s="184" t="s">
        <v>832</v>
      </c>
      <c r="G132" s="185" t="s">
        <v>158</v>
      </c>
      <c r="H132" s="186">
        <v>200</v>
      </c>
      <c r="I132" s="187"/>
      <c r="J132" s="188">
        <f>ROUND(I132*H132,2)</f>
        <v>0</v>
      </c>
      <c r="K132" s="184" t="s">
        <v>1</v>
      </c>
      <c r="L132" s="189"/>
      <c r="M132" s="190" t="s">
        <v>1</v>
      </c>
      <c r="N132" s="191" t="s">
        <v>41</v>
      </c>
      <c r="O132" s="71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5" t="s">
        <v>565</v>
      </c>
      <c r="AT132" s="175" t="s">
        <v>258</v>
      </c>
      <c r="AU132" s="175" t="s">
        <v>83</v>
      </c>
      <c r="AY132" s="17" t="s">
        <v>149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83</v>
      </c>
      <c r="BK132" s="176">
        <f>ROUND(I132*H132,2)</f>
        <v>0</v>
      </c>
      <c r="BL132" s="17" t="s">
        <v>565</v>
      </c>
      <c r="BM132" s="175" t="s">
        <v>833</v>
      </c>
    </row>
    <row r="133" spans="1:65" s="2" customFormat="1" ht="19.5">
      <c r="A133" s="34"/>
      <c r="B133" s="35"/>
      <c r="C133" s="36"/>
      <c r="D133" s="177" t="s">
        <v>150</v>
      </c>
      <c r="E133" s="36"/>
      <c r="F133" s="178" t="s">
        <v>824</v>
      </c>
      <c r="G133" s="36"/>
      <c r="H133" s="36"/>
      <c r="I133" s="179"/>
      <c r="J133" s="36"/>
      <c r="K133" s="36"/>
      <c r="L133" s="39"/>
      <c r="M133" s="180"/>
      <c r="N133" s="181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150</v>
      </c>
      <c r="AU133" s="17" t="s">
        <v>83</v>
      </c>
    </row>
    <row r="134" spans="1:65" s="10" customFormat="1" ht="11.25">
      <c r="B134" s="197"/>
      <c r="C134" s="198"/>
      <c r="D134" s="177" t="s">
        <v>365</v>
      </c>
      <c r="E134" s="199" t="s">
        <v>1</v>
      </c>
      <c r="F134" s="200" t="s">
        <v>834</v>
      </c>
      <c r="G134" s="198"/>
      <c r="H134" s="201">
        <v>200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365</v>
      </c>
      <c r="AU134" s="207" t="s">
        <v>83</v>
      </c>
      <c r="AV134" s="10" t="s">
        <v>85</v>
      </c>
      <c r="AW134" s="10" t="s">
        <v>32</v>
      </c>
      <c r="AX134" s="10" t="s">
        <v>76</v>
      </c>
      <c r="AY134" s="207" t="s">
        <v>149</v>
      </c>
    </row>
    <row r="135" spans="1:65" s="11" customFormat="1" ht="11.25">
      <c r="B135" s="208"/>
      <c r="C135" s="209"/>
      <c r="D135" s="177" t="s">
        <v>365</v>
      </c>
      <c r="E135" s="210" t="s">
        <v>1</v>
      </c>
      <c r="F135" s="211" t="s">
        <v>367</v>
      </c>
      <c r="G135" s="209"/>
      <c r="H135" s="212">
        <v>200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365</v>
      </c>
      <c r="AU135" s="218" t="s">
        <v>83</v>
      </c>
      <c r="AV135" s="11" t="s">
        <v>148</v>
      </c>
      <c r="AW135" s="11" t="s">
        <v>32</v>
      </c>
      <c r="AX135" s="11" t="s">
        <v>83</v>
      </c>
      <c r="AY135" s="218" t="s">
        <v>149</v>
      </c>
    </row>
    <row r="136" spans="1:65" s="14" customFormat="1" ht="25.9" customHeight="1">
      <c r="B136" s="238"/>
      <c r="C136" s="239"/>
      <c r="D136" s="240" t="s">
        <v>75</v>
      </c>
      <c r="E136" s="241" t="s">
        <v>835</v>
      </c>
      <c r="F136" s="241" t="s">
        <v>836</v>
      </c>
      <c r="G136" s="239"/>
      <c r="H136" s="239"/>
      <c r="I136" s="242"/>
      <c r="J136" s="243">
        <f>BK136</f>
        <v>0</v>
      </c>
      <c r="K136" s="239"/>
      <c r="L136" s="244"/>
      <c r="M136" s="245"/>
      <c r="N136" s="246"/>
      <c r="O136" s="246"/>
      <c r="P136" s="247">
        <f>SUM(P137:P154)</f>
        <v>0</v>
      </c>
      <c r="Q136" s="246"/>
      <c r="R136" s="247">
        <f>SUM(R137:R154)</f>
        <v>0</v>
      </c>
      <c r="S136" s="246"/>
      <c r="T136" s="248">
        <f>SUM(T137:T154)</f>
        <v>0</v>
      </c>
      <c r="AR136" s="249" t="s">
        <v>83</v>
      </c>
      <c r="AT136" s="250" t="s">
        <v>75</v>
      </c>
      <c r="AU136" s="250" t="s">
        <v>76</v>
      </c>
      <c r="AY136" s="249" t="s">
        <v>149</v>
      </c>
      <c r="BK136" s="251">
        <f>SUM(BK137:BK154)</f>
        <v>0</v>
      </c>
    </row>
    <row r="137" spans="1:65" s="2" customFormat="1" ht="24.2" customHeight="1">
      <c r="A137" s="34"/>
      <c r="B137" s="35"/>
      <c r="C137" s="182" t="s">
        <v>166</v>
      </c>
      <c r="D137" s="182" t="s">
        <v>258</v>
      </c>
      <c r="E137" s="183" t="s">
        <v>837</v>
      </c>
      <c r="F137" s="184" t="s">
        <v>838</v>
      </c>
      <c r="G137" s="185" t="s">
        <v>158</v>
      </c>
      <c r="H137" s="186">
        <v>398</v>
      </c>
      <c r="I137" s="187"/>
      <c r="J137" s="188">
        <f>ROUND(I137*H137,2)</f>
        <v>0</v>
      </c>
      <c r="K137" s="184" t="s">
        <v>1</v>
      </c>
      <c r="L137" s="189"/>
      <c r="M137" s="190" t="s">
        <v>1</v>
      </c>
      <c r="N137" s="191" t="s">
        <v>41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565</v>
      </c>
      <c r="AT137" s="175" t="s">
        <v>258</v>
      </c>
      <c r="AU137" s="175" t="s">
        <v>83</v>
      </c>
      <c r="AY137" s="17" t="s">
        <v>149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83</v>
      </c>
      <c r="BK137" s="176">
        <f>ROUND(I137*H137,2)</f>
        <v>0</v>
      </c>
      <c r="BL137" s="17" t="s">
        <v>565</v>
      </c>
      <c r="BM137" s="175" t="s">
        <v>205</v>
      </c>
    </row>
    <row r="138" spans="1:65" s="2" customFormat="1" ht="19.5">
      <c r="A138" s="34"/>
      <c r="B138" s="35"/>
      <c r="C138" s="36"/>
      <c r="D138" s="177" t="s">
        <v>150</v>
      </c>
      <c r="E138" s="36"/>
      <c r="F138" s="178" t="s">
        <v>824</v>
      </c>
      <c r="G138" s="36"/>
      <c r="H138" s="36"/>
      <c r="I138" s="179"/>
      <c r="J138" s="36"/>
      <c r="K138" s="36"/>
      <c r="L138" s="39"/>
      <c r="M138" s="180"/>
      <c r="N138" s="181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150</v>
      </c>
      <c r="AU138" s="17" t="s">
        <v>83</v>
      </c>
    </row>
    <row r="139" spans="1:65" s="10" customFormat="1" ht="11.25">
      <c r="B139" s="197"/>
      <c r="C139" s="198"/>
      <c r="D139" s="177" t="s">
        <v>365</v>
      </c>
      <c r="E139" s="199" t="s">
        <v>1</v>
      </c>
      <c r="F139" s="200" t="s">
        <v>839</v>
      </c>
      <c r="G139" s="198"/>
      <c r="H139" s="201">
        <v>398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365</v>
      </c>
      <c r="AU139" s="207" t="s">
        <v>83</v>
      </c>
      <c r="AV139" s="10" t="s">
        <v>85</v>
      </c>
      <c r="AW139" s="10" t="s">
        <v>32</v>
      </c>
      <c r="AX139" s="10" t="s">
        <v>76</v>
      </c>
      <c r="AY139" s="207" t="s">
        <v>149</v>
      </c>
    </row>
    <row r="140" spans="1:65" s="11" customFormat="1" ht="11.25">
      <c r="B140" s="208"/>
      <c r="C140" s="209"/>
      <c r="D140" s="177" t="s">
        <v>365</v>
      </c>
      <c r="E140" s="210" t="s">
        <v>1</v>
      </c>
      <c r="F140" s="211" t="s">
        <v>367</v>
      </c>
      <c r="G140" s="209"/>
      <c r="H140" s="212">
        <v>398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365</v>
      </c>
      <c r="AU140" s="218" t="s">
        <v>83</v>
      </c>
      <c r="AV140" s="11" t="s">
        <v>148</v>
      </c>
      <c r="AW140" s="11" t="s">
        <v>32</v>
      </c>
      <c r="AX140" s="11" t="s">
        <v>83</v>
      </c>
      <c r="AY140" s="218" t="s">
        <v>149</v>
      </c>
    </row>
    <row r="141" spans="1:65" s="2" customFormat="1" ht="33" customHeight="1">
      <c r="A141" s="34"/>
      <c r="B141" s="35"/>
      <c r="C141" s="182" t="s">
        <v>160</v>
      </c>
      <c r="D141" s="182" t="s">
        <v>258</v>
      </c>
      <c r="E141" s="183" t="s">
        <v>840</v>
      </c>
      <c r="F141" s="184" t="s">
        <v>841</v>
      </c>
      <c r="G141" s="185" t="s">
        <v>158</v>
      </c>
      <c r="H141" s="186">
        <v>1</v>
      </c>
      <c r="I141" s="187"/>
      <c r="J141" s="188">
        <f>ROUND(I141*H141,2)</f>
        <v>0</v>
      </c>
      <c r="K141" s="184" t="s">
        <v>1</v>
      </c>
      <c r="L141" s="189"/>
      <c r="M141" s="190" t="s">
        <v>1</v>
      </c>
      <c r="N141" s="191" t="s">
        <v>41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565</v>
      </c>
      <c r="AT141" s="175" t="s">
        <v>258</v>
      </c>
      <c r="AU141" s="175" t="s">
        <v>83</v>
      </c>
      <c r="AY141" s="17" t="s">
        <v>149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83</v>
      </c>
      <c r="BK141" s="176">
        <f>ROUND(I141*H141,2)</f>
        <v>0</v>
      </c>
      <c r="BL141" s="17" t="s">
        <v>565</v>
      </c>
      <c r="BM141" s="175" t="s">
        <v>85</v>
      </c>
    </row>
    <row r="142" spans="1:65" s="2" customFormat="1" ht="19.5">
      <c r="A142" s="34"/>
      <c r="B142" s="35"/>
      <c r="C142" s="36"/>
      <c r="D142" s="177" t="s">
        <v>150</v>
      </c>
      <c r="E142" s="36"/>
      <c r="F142" s="178" t="s">
        <v>824</v>
      </c>
      <c r="G142" s="36"/>
      <c r="H142" s="36"/>
      <c r="I142" s="179"/>
      <c r="J142" s="36"/>
      <c r="K142" s="36"/>
      <c r="L142" s="39"/>
      <c r="M142" s="180"/>
      <c r="N142" s="181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150</v>
      </c>
      <c r="AU142" s="17" t="s">
        <v>83</v>
      </c>
    </row>
    <row r="143" spans="1:65" s="2" customFormat="1" ht="24">
      <c r="A143" s="34"/>
      <c r="B143" s="35"/>
      <c r="C143" s="182" t="s">
        <v>175</v>
      </c>
      <c r="D143" s="182" t="s">
        <v>258</v>
      </c>
      <c r="E143" s="183" t="s">
        <v>842</v>
      </c>
      <c r="F143" s="184" t="s">
        <v>843</v>
      </c>
      <c r="G143" s="185" t="s">
        <v>147</v>
      </c>
      <c r="H143" s="186">
        <v>1090</v>
      </c>
      <c r="I143" s="187"/>
      <c r="J143" s="188">
        <f>ROUND(I143*H143,2)</f>
        <v>0</v>
      </c>
      <c r="K143" s="184" t="s">
        <v>844</v>
      </c>
      <c r="L143" s="189"/>
      <c r="M143" s="190" t="s">
        <v>1</v>
      </c>
      <c r="N143" s="191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565</v>
      </c>
      <c r="AT143" s="175" t="s">
        <v>258</v>
      </c>
      <c r="AU143" s="175" t="s">
        <v>83</v>
      </c>
      <c r="AY143" s="17" t="s">
        <v>149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83</v>
      </c>
      <c r="BK143" s="176">
        <f>ROUND(I143*H143,2)</f>
        <v>0</v>
      </c>
      <c r="BL143" s="17" t="s">
        <v>565</v>
      </c>
      <c r="BM143" s="175" t="s">
        <v>182</v>
      </c>
    </row>
    <row r="144" spans="1:65" s="2" customFormat="1" ht="19.5">
      <c r="A144" s="34"/>
      <c r="B144" s="35"/>
      <c r="C144" s="36"/>
      <c r="D144" s="177" t="s">
        <v>150</v>
      </c>
      <c r="E144" s="36"/>
      <c r="F144" s="178" t="s">
        <v>824</v>
      </c>
      <c r="G144" s="36"/>
      <c r="H144" s="36"/>
      <c r="I144" s="179"/>
      <c r="J144" s="36"/>
      <c r="K144" s="36"/>
      <c r="L144" s="39"/>
      <c r="M144" s="180"/>
      <c r="N144" s="181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150</v>
      </c>
      <c r="AU144" s="17" t="s">
        <v>83</v>
      </c>
    </row>
    <row r="145" spans="1:65" s="2" customFormat="1" ht="24">
      <c r="A145" s="34"/>
      <c r="B145" s="35"/>
      <c r="C145" s="182" t="s">
        <v>164</v>
      </c>
      <c r="D145" s="182" t="s">
        <v>258</v>
      </c>
      <c r="E145" s="183" t="s">
        <v>845</v>
      </c>
      <c r="F145" s="184" t="s">
        <v>846</v>
      </c>
      <c r="G145" s="185" t="s">
        <v>147</v>
      </c>
      <c r="H145" s="186">
        <v>75</v>
      </c>
      <c r="I145" s="187"/>
      <c r="J145" s="188">
        <f>ROUND(I145*H145,2)</f>
        <v>0</v>
      </c>
      <c r="K145" s="184" t="s">
        <v>844</v>
      </c>
      <c r="L145" s="189"/>
      <c r="M145" s="190" t="s">
        <v>1</v>
      </c>
      <c r="N145" s="191" t="s">
        <v>41</v>
      </c>
      <c r="O145" s="71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565</v>
      </c>
      <c r="AT145" s="175" t="s">
        <v>258</v>
      </c>
      <c r="AU145" s="175" t="s">
        <v>83</v>
      </c>
      <c r="AY145" s="17" t="s">
        <v>149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83</v>
      </c>
      <c r="BK145" s="176">
        <f>ROUND(I145*H145,2)</f>
        <v>0</v>
      </c>
      <c r="BL145" s="17" t="s">
        <v>565</v>
      </c>
      <c r="BM145" s="175" t="s">
        <v>187</v>
      </c>
    </row>
    <row r="146" spans="1:65" s="2" customFormat="1" ht="19.5">
      <c r="A146" s="34"/>
      <c r="B146" s="35"/>
      <c r="C146" s="36"/>
      <c r="D146" s="177" t="s">
        <v>150</v>
      </c>
      <c r="E146" s="36"/>
      <c r="F146" s="178" t="s">
        <v>824</v>
      </c>
      <c r="G146" s="36"/>
      <c r="H146" s="36"/>
      <c r="I146" s="179"/>
      <c r="J146" s="36"/>
      <c r="K146" s="36"/>
      <c r="L146" s="39"/>
      <c r="M146" s="180"/>
      <c r="N146" s="181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150</v>
      </c>
      <c r="AU146" s="17" t="s">
        <v>83</v>
      </c>
    </row>
    <row r="147" spans="1:65" s="2" customFormat="1" ht="24.2" customHeight="1">
      <c r="A147" s="34"/>
      <c r="B147" s="35"/>
      <c r="C147" s="182" t="s">
        <v>184</v>
      </c>
      <c r="D147" s="182" t="s">
        <v>258</v>
      </c>
      <c r="E147" s="183" t="s">
        <v>847</v>
      </c>
      <c r="F147" s="184" t="s">
        <v>848</v>
      </c>
      <c r="G147" s="185" t="s">
        <v>158</v>
      </c>
      <c r="H147" s="186">
        <v>1</v>
      </c>
      <c r="I147" s="187"/>
      <c r="J147" s="188">
        <f>ROUND(I147*H147,2)</f>
        <v>0</v>
      </c>
      <c r="K147" s="184" t="s">
        <v>1</v>
      </c>
      <c r="L147" s="189"/>
      <c r="M147" s="190" t="s">
        <v>1</v>
      </c>
      <c r="N147" s="191" t="s">
        <v>41</v>
      </c>
      <c r="O147" s="71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5" t="s">
        <v>565</v>
      </c>
      <c r="AT147" s="175" t="s">
        <v>258</v>
      </c>
      <c r="AU147" s="175" t="s">
        <v>83</v>
      </c>
      <c r="AY147" s="17" t="s">
        <v>149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83</v>
      </c>
      <c r="BK147" s="176">
        <f>ROUND(I147*H147,2)</f>
        <v>0</v>
      </c>
      <c r="BL147" s="17" t="s">
        <v>565</v>
      </c>
      <c r="BM147" s="175" t="s">
        <v>164</v>
      </c>
    </row>
    <row r="148" spans="1:65" s="2" customFormat="1" ht="19.5">
      <c r="A148" s="34"/>
      <c r="B148" s="35"/>
      <c r="C148" s="36"/>
      <c r="D148" s="177" t="s">
        <v>150</v>
      </c>
      <c r="E148" s="36"/>
      <c r="F148" s="178" t="s">
        <v>824</v>
      </c>
      <c r="G148" s="36"/>
      <c r="H148" s="36"/>
      <c r="I148" s="179"/>
      <c r="J148" s="36"/>
      <c r="K148" s="36"/>
      <c r="L148" s="39"/>
      <c r="M148" s="180"/>
      <c r="N148" s="181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150</v>
      </c>
      <c r="AU148" s="17" t="s">
        <v>83</v>
      </c>
    </row>
    <row r="149" spans="1:65" s="2" customFormat="1" ht="24.2" customHeight="1">
      <c r="A149" s="34"/>
      <c r="B149" s="35"/>
      <c r="C149" s="182" t="s">
        <v>169</v>
      </c>
      <c r="D149" s="182" t="s">
        <v>258</v>
      </c>
      <c r="E149" s="183" t="s">
        <v>849</v>
      </c>
      <c r="F149" s="184" t="s">
        <v>850</v>
      </c>
      <c r="G149" s="185" t="s">
        <v>158</v>
      </c>
      <c r="H149" s="186">
        <v>1</v>
      </c>
      <c r="I149" s="187"/>
      <c r="J149" s="188">
        <f>ROUND(I149*H149,2)</f>
        <v>0</v>
      </c>
      <c r="K149" s="184" t="s">
        <v>1</v>
      </c>
      <c r="L149" s="189"/>
      <c r="M149" s="190" t="s">
        <v>1</v>
      </c>
      <c r="N149" s="191" t="s">
        <v>41</v>
      </c>
      <c r="O149" s="71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5" t="s">
        <v>565</v>
      </c>
      <c r="AT149" s="175" t="s">
        <v>258</v>
      </c>
      <c r="AU149" s="175" t="s">
        <v>83</v>
      </c>
      <c r="AY149" s="17" t="s">
        <v>149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83</v>
      </c>
      <c r="BK149" s="176">
        <f>ROUND(I149*H149,2)</f>
        <v>0</v>
      </c>
      <c r="BL149" s="17" t="s">
        <v>565</v>
      </c>
      <c r="BM149" s="175" t="s">
        <v>169</v>
      </c>
    </row>
    <row r="150" spans="1:65" s="2" customFormat="1" ht="19.5">
      <c r="A150" s="34"/>
      <c r="B150" s="35"/>
      <c r="C150" s="36"/>
      <c r="D150" s="177" t="s">
        <v>150</v>
      </c>
      <c r="E150" s="36"/>
      <c r="F150" s="178" t="s">
        <v>824</v>
      </c>
      <c r="G150" s="36"/>
      <c r="H150" s="36"/>
      <c r="I150" s="179"/>
      <c r="J150" s="36"/>
      <c r="K150" s="36"/>
      <c r="L150" s="39"/>
      <c r="M150" s="180"/>
      <c r="N150" s="181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150</v>
      </c>
      <c r="AU150" s="17" t="s">
        <v>83</v>
      </c>
    </row>
    <row r="151" spans="1:65" s="2" customFormat="1" ht="24.2" customHeight="1">
      <c r="A151" s="34"/>
      <c r="B151" s="35"/>
      <c r="C151" s="182" t="s">
        <v>193</v>
      </c>
      <c r="D151" s="182" t="s">
        <v>258</v>
      </c>
      <c r="E151" s="183" t="s">
        <v>851</v>
      </c>
      <c r="F151" s="184" t="s">
        <v>852</v>
      </c>
      <c r="G151" s="185" t="s">
        <v>158</v>
      </c>
      <c r="H151" s="186">
        <v>2</v>
      </c>
      <c r="I151" s="187"/>
      <c r="J151" s="188">
        <f>ROUND(I151*H151,2)</f>
        <v>0</v>
      </c>
      <c r="K151" s="184" t="s">
        <v>1</v>
      </c>
      <c r="L151" s="189"/>
      <c r="M151" s="190" t="s">
        <v>1</v>
      </c>
      <c r="N151" s="191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5" t="s">
        <v>565</v>
      </c>
      <c r="AT151" s="175" t="s">
        <v>258</v>
      </c>
      <c r="AU151" s="175" t="s">
        <v>83</v>
      </c>
      <c r="AY151" s="17" t="s">
        <v>149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83</v>
      </c>
      <c r="BK151" s="176">
        <f>ROUND(I151*H151,2)</f>
        <v>0</v>
      </c>
      <c r="BL151" s="17" t="s">
        <v>565</v>
      </c>
      <c r="BM151" s="175" t="s">
        <v>173</v>
      </c>
    </row>
    <row r="152" spans="1:65" s="2" customFormat="1" ht="19.5">
      <c r="A152" s="34"/>
      <c r="B152" s="35"/>
      <c r="C152" s="36"/>
      <c r="D152" s="177" t="s">
        <v>150</v>
      </c>
      <c r="E152" s="36"/>
      <c r="F152" s="178" t="s">
        <v>824</v>
      </c>
      <c r="G152" s="36"/>
      <c r="H152" s="36"/>
      <c r="I152" s="179"/>
      <c r="J152" s="36"/>
      <c r="K152" s="36"/>
      <c r="L152" s="39"/>
      <c r="M152" s="180"/>
      <c r="N152" s="181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150</v>
      </c>
      <c r="AU152" s="17" t="s">
        <v>83</v>
      </c>
    </row>
    <row r="153" spans="1:65" s="2" customFormat="1" ht="24.2" customHeight="1">
      <c r="A153" s="34"/>
      <c r="B153" s="35"/>
      <c r="C153" s="182" t="s">
        <v>173</v>
      </c>
      <c r="D153" s="182" t="s">
        <v>258</v>
      </c>
      <c r="E153" s="183" t="s">
        <v>853</v>
      </c>
      <c r="F153" s="184" t="s">
        <v>854</v>
      </c>
      <c r="G153" s="185" t="s">
        <v>158</v>
      </c>
      <c r="H153" s="186">
        <v>2</v>
      </c>
      <c r="I153" s="187"/>
      <c r="J153" s="188">
        <f>ROUND(I153*H153,2)</f>
        <v>0</v>
      </c>
      <c r="K153" s="184" t="s">
        <v>1</v>
      </c>
      <c r="L153" s="189"/>
      <c r="M153" s="190" t="s">
        <v>1</v>
      </c>
      <c r="N153" s="191" t="s">
        <v>41</v>
      </c>
      <c r="O153" s="71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5" t="s">
        <v>565</v>
      </c>
      <c r="AT153" s="175" t="s">
        <v>258</v>
      </c>
      <c r="AU153" s="175" t="s">
        <v>83</v>
      </c>
      <c r="AY153" s="17" t="s">
        <v>149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83</v>
      </c>
      <c r="BK153" s="176">
        <f>ROUND(I153*H153,2)</f>
        <v>0</v>
      </c>
      <c r="BL153" s="17" t="s">
        <v>565</v>
      </c>
      <c r="BM153" s="175" t="s">
        <v>178</v>
      </c>
    </row>
    <row r="154" spans="1:65" s="2" customFormat="1" ht="19.5">
      <c r="A154" s="34"/>
      <c r="B154" s="35"/>
      <c r="C154" s="36"/>
      <c r="D154" s="177" t="s">
        <v>150</v>
      </c>
      <c r="E154" s="36"/>
      <c r="F154" s="178" t="s">
        <v>824</v>
      </c>
      <c r="G154" s="36"/>
      <c r="H154" s="36"/>
      <c r="I154" s="179"/>
      <c r="J154" s="36"/>
      <c r="K154" s="36"/>
      <c r="L154" s="39"/>
      <c r="M154" s="252"/>
      <c r="N154" s="253"/>
      <c r="O154" s="194"/>
      <c r="P154" s="194"/>
      <c r="Q154" s="194"/>
      <c r="R154" s="194"/>
      <c r="S154" s="194"/>
      <c r="T154" s="25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150</v>
      </c>
      <c r="AU154" s="17" t="s">
        <v>83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zApP3wS/u6kda7mnnGA3a5ycF+g0CJLC38Vudem2uxjupiLkBgNcSdXHIRT+hnUO4Q9PrXMhjxLtgq6V5pnI7A==" saltValue="RhIi9++u5xMZzTqSIlXoXLqRvrsfmKcXAuPOQV5eaIJhyPvpfUDEdSEe2YoOGHlSc9fs6SsBXePWC9mJ4Ieb9Q==" spinCount="100000" sheet="1" objects="1" scenarios="1" formatColumns="0" formatRows="0" autoFilter="0"/>
  <autoFilter ref="C121:K15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102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855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856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ROUND(J130,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ROUND((SUM(BE130:BE375)),  2)</f>
        <v>0</v>
      </c>
      <c r="G35" s="34"/>
      <c r="H35" s="34"/>
      <c r="I35" s="130">
        <v>0.21</v>
      </c>
      <c r="J35" s="129">
        <f>ROUND(((SUM(BE130:BE375))*I35),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ROUND((SUM(BF130:BF375)),  2)</f>
        <v>0</v>
      </c>
      <c r="G36" s="34"/>
      <c r="H36" s="34"/>
      <c r="I36" s="130">
        <v>0.15</v>
      </c>
      <c r="J36" s="129">
        <f>ROUND(((SUM(BF130:BF375))*I36),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ROUND((SUM(BG130:BG375)),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ROUND((SUM(BH130:BH375)),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ROUND((SUM(BI130:BI375)),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855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SO 10-01 - Železniční svršek km 84,455 - 81,582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J130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857</v>
      </c>
      <c r="E99" s="235"/>
      <c r="F99" s="235"/>
      <c r="G99" s="235"/>
      <c r="H99" s="235"/>
      <c r="I99" s="235"/>
      <c r="J99" s="236">
        <f>J131</f>
        <v>0</v>
      </c>
      <c r="K99" s="233"/>
      <c r="L99" s="237"/>
    </row>
    <row r="100" spans="1:47" s="15" customFormat="1" ht="19.899999999999999" hidden="1" customHeight="1">
      <c r="B100" s="255"/>
      <c r="C100" s="104"/>
      <c r="D100" s="256" t="s">
        <v>858</v>
      </c>
      <c r="E100" s="257"/>
      <c r="F100" s="257"/>
      <c r="G100" s="257"/>
      <c r="H100" s="257"/>
      <c r="I100" s="257"/>
      <c r="J100" s="258">
        <f>J132</f>
        <v>0</v>
      </c>
      <c r="K100" s="104"/>
      <c r="L100" s="259"/>
    </row>
    <row r="101" spans="1:47" s="15" customFormat="1" ht="19.899999999999999" hidden="1" customHeight="1">
      <c r="B101" s="255"/>
      <c r="C101" s="104"/>
      <c r="D101" s="256" t="s">
        <v>859</v>
      </c>
      <c r="E101" s="257"/>
      <c r="F101" s="257"/>
      <c r="G101" s="257"/>
      <c r="H101" s="257"/>
      <c r="I101" s="257"/>
      <c r="J101" s="258">
        <f>J133</f>
        <v>0</v>
      </c>
      <c r="K101" s="104"/>
      <c r="L101" s="259"/>
    </row>
    <row r="102" spans="1:47" s="15" customFormat="1" ht="19.899999999999999" hidden="1" customHeight="1">
      <c r="B102" s="255"/>
      <c r="C102" s="104"/>
      <c r="D102" s="256" t="s">
        <v>860</v>
      </c>
      <c r="E102" s="257"/>
      <c r="F102" s="257"/>
      <c r="G102" s="257"/>
      <c r="H102" s="257"/>
      <c r="I102" s="257"/>
      <c r="J102" s="258">
        <f>J144</f>
        <v>0</v>
      </c>
      <c r="K102" s="104"/>
      <c r="L102" s="259"/>
    </row>
    <row r="103" spans="1:47" s="15" customFormat="1" ht="19.899999999999999" hidden="1" customHeight="1">
      <c r="B103" s="255"/>
      <c r="C103" s="104"/>
      <c r="D103" s="256" t="s">
        <v>861</v>
      </c>
      <c r="E103" s="257"/>
      <c r="F103" s="257"/>
      <c r="G103" s="257"/>
      <c r="H103" s="257"/>
      <c r="I103" s="257"/>
      <c r="J103" s="258">
        <f>J153</f>
        <v>0</v>
      </c>
      <c r="K103" s="104"/>
      <c r="L103" s="259"/>
    </row>
    <row r="104" spans="1:47" s="15" customFormat="1" ht="19.899999999999999" hidden="1" customHeight="1">
      <c r="B104" s="255"/>
      <c r="C104" s="104"/>
      <c r="D104" s="256" t="s">
        <v>862</v>
      </c>
      <c r="E104" s="257"/>
      <c r="F104" s="257"/>
      <c r="G104" s="257"/>
      <c r="H104" s="257"/>
      <c r="I104" s="257"/>
      <c r="J104" s="258">
        <f>J164</f>
        <v>0</v>
      </c>
      <c r="K104" s="104"/>
      <c r="L104" s="259"/>
    </row>
    <row r="105" spans="1:47" s="15" customFormat="1" ht="19.899999999999999" hidden="1" customHeight="1">
      <c r="B105" s="255"/>
      <c r="C105" s="104"/>
      <c r="D105" s="256" t="s">
        <v>863</v>
      </c>
      <c r="E105" s="257"/>
      <c r="F105" s="257"/>
      <c r="G105" s="257"/>
      <c r="H105" s="257"/>
      <c r="I105" s="257"/>
      <c r="J105" s="258">
        <f>J172</f>
        <v>0</v>
      </c>
      <c r="K105" s="104"/>
      <c r="L105" s="259"/>
    </row>
    <row r="106" spans="1:47" s="15" customFormat="1" ht="19.899999999999999" hidden="1" customHeight="1">
      <c r="B106" s="255"/>
      <c r="C106" s="104"/>
      <c r="D106" s="256" t="s">
        <v>864</v>
      </c>
      <c r="E106" s="257"/>
      <c r="F106" s="257"/>
      <c r="G106" s="257"/>
      <c r="H106" s="257"/>
      <c r="I106" s="257"/>
      <c r="J106" s="258">
        <f>J179</f>
        <v>0</v>
      </c>
      <c r="K106" s="104"/>
      <c r="L106" s="259"/>
    </row>
    <row r="107" spans="1:47" s="15" customFormat="1" ht="19.899999999999999" hidden="1" customHeight="1">
      <c r="B107" s="255"/>
      <c r="C107" s="104"/>
      <c r="D107" s="256" t="s">
        <v>865</v>
      </c>
      <c r="E107" s="257"/>
      <c r="F107" s="257"/>
      <c r="G107" s="257"/>
      <c r="H107" s="257"/>
      <c r="I107" s="257"/>
      <c r="J107" s="258">
        <f>J187</f>
        <v>0</v>
      </c>
      <c r="K107" s="104"/>
      <c r="L107" s="259"/>
    </row>
    <row r="108" spans="1:47" s="15" customFormat="1" ht="19.899999999999999" hidden="1" customHeight="1">
      <c r="B108" s="255"/>
      <c r="C108" s="104"/>
      <c r="D108" s="256" t="s">
        <v>866</v>
      </c>
      <c r="E108" s="257"/>
      <c r="F108" s="257"/>
      <c r="G108" s="257"/>
      <c r="H108" s="257"/>
      <c r="I108" s="257"/>
      <c r="J108" s="258">
        <f>J341</f>
        <v>0</v>
      </c>
      <c r="K108" s="104"/>
      <c r="L108" s="259"/>
    </row>
    <row r="109" spans="1:47" s="2" customFormat="1" ht="21.75" hidden="1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hidden="1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ht="11.25" hidden="1"/>
    <row r="112" spans="1:47" ht="11.25" hidden="1"/>
    <row r="113" spans="1:31" ht="11.25" hidden="1"/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131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>
      <c r="A118" s="34"/>
      <c r="B118" s="35"/>
      <c r="C118" s="36"/>
      <c r="D118" s="36"/>
      <c r="E118" s="318" t="str">
        <f>E7</f>
        <v>Oprava kolejí a výhybek v žst. Teplice nad Metují</v>
      </c>
      <c r="F118" s="319"/>
      <c r="G118" s="319"/>
      <c r="H118" s="31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119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18" t="s">
        <v>855</v>
      </c>
      <c r="F120" s="320"/>
      <c r="G120" s="320"/>
      <c r="H120" s="320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121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71" t="str">
        <f>E11</f>
        <v>SO 10-01 - Železniční svršek km 84,455 - 81,582</v>
      </c>
      <c r="F122" s="320"/>
      <c r="G122" s="320"/>
      <c r="H122" s="320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F14</f>
        <v>žst. Teplice nad Metují</v>
      </c>
      <c r="G124" s="36"/>
      <c r="H124" s="36"/>
      <c r="I124" s="29" t="s">
        <v>22</v>
      </c>
      <c r="J124" s="66" t="str">
        <f>IF(J14="","",J14)</f>
        <v>7. 10. 2022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E17</f>
        <v>Správa železnic, s.o.</v>
      </c>
      <c r="G126" s="36"/>
      <c r="H126" s="36"/>
      <c r="I126" s="29" t="s">
        <v>30</v>
      </c>
      <c r="J126" s="32" t="str">
        <f>E23</f>
        <v>Prodin, a.s.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IF(E20="","",E20)</f>
        <v>Vyplň údaj</v>
      </c>
      <c r="G127" s="36"/>
      <c r="H127" s="36"/>
      <c r="I127" s="29" t="s">
        <v>33</v>
      </c>
      <c r="J127" s="32" t="str">
        <f>E26</f>
        <v>ST Hradec Králové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9" customFormat="1" ht="29.25" customHeight="1">
      <c r="A129" s="153"/>
      <c r="B129" s="154"/>
      <c r="C129" s="155" t="s">
        <v>132</v>
      </c>
      <c r="D129" s="156" t="s">
        <v>61</v>
      </c>
      <c r="E129" s="156" t="s">
        <v>57</v>
      </c>
      <c r="F129" s="156" t="s">
        <v>58</v>
      </c>
      <c r="G129" s="156" t="s">
        <v>133</v>
      </c>
      <c r="H129" s="156" t="s">
        <v>134</v>
      </c>
      <c r="I129" s="156" t="s">
        <v>135</v>
      </c>
      <c r="J129" s="156" t="s">
        <v>128</v>
      </c>
      <c r="K129" s="157" t="s">
        <v>136</v>
      </c>
      <c r="L129" s="158"/>
      <c r="M129" s="75" t="s">
        <v>1</v>
      </c>
      <c r="N129" s="76" t="s">
        <v>40</v>
      </c>
      <c r="O129" s="76" t="s">
        <v>137</v>
      </c>
      <c r="P129" s="76" t="s">
        <v>138</v>
      </c>
      <c r="Q129" s="76" t="s">
        <v>139</v>
      </c>
      <c r="R129" s="76" t="s">
        <v>140</v>
      </c>
      <c r="S129" s="76" t="s">
        <v>141</v>
      </c>
      <c r="T129" s="77" t="s">
        <v>142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9" customHeight="1">
      <c r="A130" s="34"/>
      <c r="B130" s="35"/>
      <c r="C130" s="82" t="s">
        <v>143</v>
      </c>
      <c r="D130" s="36"/>
      <c r="E130" s="36"/>
      <c r="F130" s="36"/>
      <c r="G130" s="36"/>
      <c r="H130" s="36"/>
      <c r="I130" s="36"/>
      <c r="J130" s="159">
        <f>BK130</f>
        <v>0</v>
      </c>
      <c r="K130" s="36"/>
      <c r="L130" s="39"/>
      <c r="M130" s="78"/>
      <c r="N130" s="160"/>
      <c r="O130" s="79"/>
      <c r="P130" s="161">
        <f>P131</f>
        <v>0</v>
      </c>
      <c r="Q130" s="79"/>
      <c r="R130" s="161">
        <f>R131</f>
        <v>3.9318399999999998</v>
      </c>
      <c r="S130" s="79"/>
      <c r="T130" s="162">
        <f>T131</f>
        <v>10.845000000000001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75</v>
      </c>
      <c r="AU130" s="17" t="s">
        <v>130</v>
      </c>
      <c r="BK130" s="163">
        <f>BK131</f>
        <v>0</v>
      </c>
    </row>
    <row r="131" spans="1:65" s="14" customFormat="1" ht="25.9" customHeight="1">
      <c r="B131" s="238"/>
      <c r="C131" s="239"/>
      <c r="D131" s="240" t="s">
        <v>75</v>
      </c>
      <c r="E131" s="241" t="s">
        <v>867</v>
      </c>
      <c r="F131" s="241" t="s">
        <v>868</v>
      </c>
      <c r="G131" s="239"/>
      <c r="H131" s="239"/>
      <c r="I131" s="242"/>
      <c r="J131" s="243">
        <f>BK131</f>
        <v>0</v>
      </c>
      <c r="K131" s="239"/>
      <c r="L131" s="244"/>
      <c r="M131" s="245"/>
      <c r="N131" s="246"/>
      <c r="O131" s="246"/>
      <c r="P131" s="247">
        <f>P132+P133+P144+P153+P164+P172+P179+P187+P341</f>
        <v>0</v>
      </c>
      <c r="Q131" s="246"/>
      <c r="R131" s="247">
        <f>R132+R133+R144+R153+R164+R172+R179+R187+R341</f>
        <v>3.9318399999999998</v>
      </c>
      <c r="S131" s="246"/>
      <c r="T131" s="248">
        <f>T132+T133+T144+T153+T164+T172+T179+T187+T341</f>
        <v>10.845000000000001</v>
      </c>
      <c r="AR131" s="249" t="s">
        <v>83</v>
      </c>
      <c r="AT131" s="250" t="s">
        <v>75</v>
      </c>
      <c r="AU131" s="250" t="s">
        <v>76</v>
      </c>
      <c r="AY131" s="249" t="s">
        <v>149</v>
      </c>
      <c r="BK131" s="251">
        <f>BK132+BK133+BK144+BK153+BK164+BK172+BK179+BK187+BK341</f>
        <v>0</v>
      </c>
    </row>
    <row r="132" spans="1:65" s="14" customFormat="1" ht="22.9" customHeight="1">
      <c r="B132" s="238"/>
      <c r="C132" s="239"/>
      <c r="D132" s="240" t="s">
        <v>75</v>
      </c>
      <c r="E132" s="260" t="s">
        <v>869</v>
      </c>
      <c r="F132" s="260" t="s">
        <v>870</v>
      </c>
      <c r="G132" s="239"/>
      <c r="H132" s="239"/>
      <c r="I132" s="242"/>
      <c r="J132" s="261">
        <f>BK132</f>
        <v>0</v>
      </c>
      <c r="K132" s="239"/>
      <c r="L132" s="244"/>
      <c r="M132" s="245"/>
      <c r="N132" s="246"/>
      <c r="O132" s="246"/>
      <c r="P132" s="247">
        <v>0</v>
      </c>
      <c r="Q132" s="246"/>
      <c r="R132" s="247">
        <v>0</v>
      </c>
      <c r="S132" s="246"/>
      <c r="T132" s="248">
        <v>0</v>
      </c>
      <c r="AR132" s="249" t="s">
        <v>83</v>
      </c>
      <c r="AT132" s="250" t="s">
        <v>75</v>
      </c>
      <c r="AU132" s="250" t="s">
        <v>83</v>
      </c>
      <c r="AY132" s="249" t="s">
        <v>149</v>
      </c>
      <c r="BK132" s="251">
        <v>0</v>
      </c>
    </row>
    <row r="133" spans="1:65" s="14" customFormat="1" ht="22.9" customHeight="1">
      <c r="B133" s="238"/>
      <c r="C133" s="239"/>
      <c r="D133" s="240" t="s">
        <v>75</v>
      </c>
      <c r="E133" s="260" t="s">
        <v>871</v>
      </c>
      <c r="F133" s="260" t="s">
        <v>872</v>
      </c>
      <c r="G133" s="239"/>
      <c r="H133" s="239"/>
      <c r="I133" s="242"/>
      <c r="J133" s="261">
        <f>BK133</f>
        <v>0</v>
      </c>
      <c r="K133" s="239"/>
      <c r="L133" s="244"/>
      <c r="M133" s="245"/>
      <c r="N133" s="246"/>
      <c r="O133" s="246"/>
      <c r="P133" s="247">
        <f>SUM(P134:P143)</f>
        <v>0</v>
      </c>
      <c r="Q133" s="246"/>
      <c r="R133" s="247">
        <f>SUM(R134:R143)</f>
        <v>0</v>
      </c>
      <c r="S133" s="246"/>
      <c r="T133" s="248">
        <f>SUM(T134:T143)</f>
        <v>0</v>
      </c>
      <c r="AR133" s="249" t="s">
        <v>83</v>
      </c>
      <c r="AT133" s="250" t="s">
        <v>75</v>
      </c>
      <c r="AU133" s="250" t="s">
        <v>83</v>
      </c>
      <c r="AY133" s="249" t="s">
        <v>149</v>
      </c>
      <c r="BK133" s="251">
        <f>SUM(BK134:BK143)</f>
        <v>0</v>
      </c>
    </row>
    <row r="134" spans="1:65" s="2" customFormat="1" ht="55.5" customHeight="1">
      <c r="A134" s="34"/>
      <c r="B134" s="35"/>
      <c r="C134" s="164" t="s">
        <v>83</v>
      </c>
      <c r="D134" s="164" t="s">
        <v>144</v>
      </c>
      <c r="E134" s="165" t="s">
        <v>873</v>
      </c>
      <c r="F134" s="166" t="s">
        <v>874</v>
      </c>
      <c r="G134" s="167" t="s">
        <v>370</v>
      </c>
      <c r="H134" s="168">
        <v>1181.25</v>
      </c>
      <c r="I134" s="169"/>
      <c r="J134" s="170">
        <f>ROUND(I134*H134,2)</f>
        <v>0</v>
      </c>
      <c r="K134" s="166" t="s">
        <v>159</v>
      </c>
      <c r="L134" s="39"/>
      <c r="M134" s="171" t="s">
        <v>1</v>
      </c>
      <c r="N134" s="172" t="s">
        <v>41</v>
      </c>
      <c r="O134" s="71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5" t="s">
        <v>148</v>
      </c>
      <c r="AT134" s="175" t="s">
        <v>144</v>
      </c>
      <c r="AU134" s="175" t="s">
        <v>85</v>
      </c>
      <c r="AY134" s="17" t="s">
        <v>149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83</v>
      </c>
      <c r="BK134" s="176">
        <f>ROUND(I134*H134,2)</f>
        <v>0</v>
      </c>
      <c r="BL134" s="17" t="s">
        <v>148</v>
      </c>
      <c r="BM134" s="175" t="s">
        <v>85</v>
      </c>
    </row>
    <row r="135" spans="1:65" s="2" customFormat="1" ht="19.5">
      <c r="A135" s="34"/>
      <c r="B135" s="35"/>
      <c r="C135" s="36"/>
      <c r="D135" s="177" t="s">
        <v>150</v>
      </c>
      <c r="E135" s="36"/>
      <c r="F135" s="178" t="s">
        <v>450</v>
      </c>
      <c r="G135" s="36"/>
      <c r="H135" s="36"/>
      <c r="I135" s="179"/>
      <c r="J135" s="36"/>
      <c r="K135" s="36"/>
      <c r="L135" s="39"/>
      <c r="M135" s="180"/>
      <c r="N135" s="181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150</v>
      </c>
      <c r="AU135" s="17" t="s">
        <v>85</v>
      </c>
    </row>
    <row r="136" spans="1:65" s="10" customFormat="1" ht="11.25">
      <c r="B136" s="197"/>
      <c r="C136" s="198"/>
      <c r="D136" s="177" t="s">
        <v>365</v>
      </c>
      <c r="E136" s="199" t="s">
        <v>1</v>
      </c>
      <c r="F136" s="200" t="s">
        <v>875</v>
      </c>
      <c r="G136" s="198"/>
      <c r="H136" s="201">
        <v>1181.25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365</v>
      </c>
      <c r="AU136" s="207" t="s">
        <v>85</v>
      </c>
      <c r="AV136" s="10" t="s">
        <v>85</v>
      </c>
      <c r="AW136" s="10" t="s">
        <v>32</v>
      </c>
      <c r="AX136" s="10" t="s">
        <v>76</v>
      </c>
      <c r="AY136" s="207" t="s">
        <v>149</v>
      </c>
    </row>
    <row r="137" spans="1:65" s="11" customFormat="1" ht="11.25">
      <c r="B137" s="208"/>
      <c r="C137" s="209"/>
      <c r="D137" s="177" t="s">
        <v>365</v>
      </c>
      <c r="E137" s="210" t="s">
        <v>1</v>
      </c>
      <c r="F137" s="211" t="s">
        <v>367</v>
      </c>
      <c r="G137" s="209"/>
      <c r="H137" s="212">
        <v>1181.25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365</v>
      </c>
      <c r="AU137" s="218" t="s">
        <v>85</v>
      </c>
      <c r="AV137" s="11" t="s">
        <v>148</v>
      </c>
      <c r="AW137" s="11" t="s">
        <v>32</v>
      </c>
      <c r="AX137" s="11" t="s">
        <v>83</v>
      </c>
      <c r="AY137" s="218" t="s">
        <v>149</v>
      </c>
    </row>
    <row r="138" spans="1:65" s="2" customFormat="1" ht="21.75" customHeight="1">
      <c r="A138" s="34"/>
      <c r="B138" s="35"/>
      <c r="C138" s="164" t="s">
        <v>85</v>
      </c>
      <c r="D138" s="164" t="s">
        <v>144</v>
      </c>
      <c r="E138" s="165" t="s">
        <v>590</v>
      </c>
      <c r="F138" s="166" t="s">
        <v>591</v>
      </c>
      <c r="G138" s="167" t="s">
        <v>370</v>
      </c>
      <c r="H138" s="168">
        <v>1181.25</v>
      </c>
      <c r="I138" s="169"/>
      <c r="J138" s="170">
        <f>ROUND(I138*H138,2)</f>
        <v>0</v>
      </c>
      <c r="K138" s="166" t="s">
        <v>159</v>
      </c>
      <c r="L138" s="39"/>
      <c r="M138" s="171" t="s">
        <v>1</v>
      </c>
      <c r="N138" s="172" t="s">
        <v>41</v>
      </c>
      <c r="O138" s="71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148</v>
      </c>
      <c r="AT138" s="175" t="s">
        <v>144</v>
      </c>
      <c r="AU138" s="175" t="s">
        <v>85</v>
      </c>
      <c r="AY138" s="17" t="s">
        <v>149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83</v>
      </c>
      <c r="BK138" s="176">
        <f>ROUND(I138*H138,2)</f>
        <v>0</v>
      </c>
      <c r="BL138" s="17" t="s">
        <v>148</v>
      </c>
      <c r="BM138" s="175" t="s">
        <v>148</v>
      </c>
    </row>
    <row r="139" spans="1:65" s="10" customFormat="1" ht="11.25">
      <c r="B139" s="197"/>
      <c r="C139" s="198"/>
      <c r="D139" s="177" t="s">
        <v>365</v>
      </c>
      <c r="E139" s="199" t="s">
        <v>1</v>
      </c>
      <c r="F139" s="200" t="s">
        <v>876</v>
      </c>
      <c r="G139" s="198"/>
      <c r="H139" s="201">
        <v>1181.25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365</v>
      </c>
      <c r="AU139" s="207" t="s">
        <v>85</v>
      </c>
      <c r="AV139" s="10" t="s">
        <v>85</v>
      </c>
      <c r="AW139" s="10" t="s">
        <v>32</v>
      </c>
      <c r="AX139" s="10" t="s">
        <v>76</v>
      </c>
      <c r="AY139" s="207" t="s">
        <v>149</v>
      </c>
    </row>
    <row r="140" spans="1:65" s="11" customFormat="1" ht="11.25">
      <c r="B140" s="208"/>
      <c r="C140" s="209"/>
      <c r="D140" s="177" t="s">
        <v>365</v>
      </c>
      <c r="E140" s="210" t="s">
        <v>1</v>
      </c>
      <c r="F140" s="211" t="s">
        <v>367</v>
      </c>
      <c r="G140" s="209"/>
      <c r="H140" s="212">
        <v>1181.25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365</v>
      </c>
      <c r="AU140" s="218" t="s">
        <v>85</v>
      </c>
      <c r="AV140" s="11" t="s">
        <v>148</v>
      </c>
      <c r="AW140" s="11" t="s">
        <v>32</v>
      </c>
      <c r="AX140" s="11" t="s">
        <v>83</v>
      </c>
      <c r="AY140" s="218" t="s">
        <v>149</v>
      </c>
    </row>
    <row r="141" spans="1:65" s="2" customFormat="1" ht="21.75" customHeight="1">
      <c r="A141" s="34"/>
      <c r="B141" s="35"/>
      <c r="C141" s="164" t="s">
        <v>155</v>
      </c>
      <c r="D141" s="164" t="s">
        <v>144</v>
      </c>
      <c r="E141" s="165" t="s">
        <v>594</v>
      </c>
      <c r="F141" s="166" t="s">
        <v>595</v>
      </c>
      <c r="G141" s="167" t="s">
        <v>370</v>
      </c>
      <c r="H141" s="168">
        <v>1181.25</v>
      </c>
      <c r="I141" s="169"/>
      <c r="J141" s="170">
        <f>ROUND(I141*H141,2)</f>
        <v>0</v>
      </c>
      <c r="K141" s="166" t="s">
        <v>159</v>
      </c>
      <c r="L141" s="39"/>
      <c r="M141" s="171" t="s">
        <v>1</v>
      </c>
      <c r="N141" s="172" t="s">
        <v>41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148</v>
      </c>
      <c r="AT141" s="175" t="s">
        <v>144</v>
      </c>
      <c r="AU141" s="175" t="s">
        <v>85</v>
      </c>
      <c r="AY141" s="17" t="s">
        <v>149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83</v>
      </c>
      <c r="BK141" s="176">
        <f>ROUND(I141*H141,2)</f>
        <v>0</v>
      </c>
      <c r="BL141" s="17" t="s">
        <v>148</v>
      </c>
      <c r="BM141" s="175" t="s">
        <v>160</v>
      </c>
    </row>
    <row r="142" spans="1:65" s="10" customFormat="1" ht="11.25">
      <c r="B142" s="197"/>
      <c r="C142" s="198"/>
      <c r="D142" s="177" t="s">
        <v>365</v>
      </c>
      <c r="E142" s="199" t="s">
        <v>1</v>
      </c>
      <c r="F142" s="200" t="s">
        <v>877</v>
      </c>
      <c r="G142" s="198"/>
      <c r="H142" s="201">
        <v>1181.25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365</v>
      </c>
      <c r="AU142" s="207" t="s">
        <v>85</v>
      </c>
      <c r="AV142" s="10" t="s">
        <v>85</v>
      </c>
      <c r="AW142" s="10" t="s">
        <v>32</v>
      </c>
      <c r="AX142" s="10" t="s">
        <v>76</v>
      </c>
      <c r="AY142" s="207" t="s">
        <v>149</v>
      </c>
    </row>
    <row r="143" spans="1:65" s="11" customFormat="1" ht="11.25">
      <c r="B143" s="208"/>
      <c r="C143" s="209"/>
      <c r="D143" s="177" t="s">
        <v>365</v>
      </c>
      <c r="E143" s="210" t="s">
        <v>1</v>
      </c>
      <c r="F143" s="211" t="s">
        <v>367</v>
      </c>
      <c r="G143" s="209"/>
      <c r="H143" s="212">
        <v>1181.25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365</v>
      </c>
      <c r="AU143" s="218" t="s">
        <v>85</v>
      </c>
      <c r="AV143" s="11" t="s">
        <v>148</v>
      </c>
      <c r="AW143" s="11" t="s">
        <v>32</v>
      </c>
      <c r="AX143" s="11" t="s">
        <v>83</v>
      </c>
      <c r="AY143" s="218" t="s">
        <v>149</v>
      </c>
    </row>
    <row r="144" spans="1:65" s="14" customFormat="1" ht="22.9" customHeight="1">
      <c r="B144" s="238"/>
      <c r="C144" s="239"/>
      <c r="D144" s="240" t="s">
        <v>75</v>
      </c>
      <c r="E144" s="260" t="s">
        <v>878</v>
      </c>
      <c r="F144" s="260" t="s">
        <v>879</v>
      </c>
      <c r="G144" s="239"/>
      <c r="H144" s="239"/>
      <c r="I144" s="242"/>
      <c r="J144" s="261">
        <f>BK144</f>
        <v>0</v>
      </c>
      <c r="K144" s="239"/>
      <c r="L144" s="244"/>
      <c r="M144" s="245"/>
      <c r="N144" s="246"/>
      <c r="O144" s="246"/>
      <c r="P144" s="247">
        <f>SUM(P145:P152)</f>
        <v>0</v>
      </c>
      <c r="Q144" s="246"/>
      <c r="R144" s="247">
        <f>SUM(R145:R152)</f>
        <v>0</v>
      </c>
      <c r="S144" s="246"/>
      <c r="T144" s="248">
        <f>SUM(T145:T152)</f>
        <v>0</v>
      </c>
      <c r="AR144" s="249" t="s">
        <v>83</v>
      </c>
      <c r="AT144" s="250" t="s">
        <v>75</v>
      </c>
      <c r="AU144" s="250" t="s">
        <v>83</v>
      </c>
      <c r="AY144" s="249" t="s">
        <v>149</v>
      </c>
      <c r="BK144" s="251">
        <f>SUM(BK145:BK152)</f>
        <v>0</v>
      </c>
    </row>
    <row r="145" spans="1:65" s="2" customFormat="1" ht="55.5" customHeight="1">
      <c r="A145" s="34"/>
      <c r="B145" s="35"/>
      <c r="C145" s="164" t="s">
        <v>148</v>
      </c>
      <c r="D145" s="164" t="s">
        <v>144</v>
      </c>
      <c r="E145" s="165" t="s">
        <v>873</v>
      </c>
      <c r="F145" s="166" t="s">
        <v>874</v>
      </c>
      <c r="G145" s="167" t="s">
        <v>370</v>
      </c>
      <c r="H145" s="168">
        <v>1910.9159999999999</v>
      </c>
      <c r="I145" s="169"/>
      <c r="J145" s="170">
        <f>ROUND(I145*H145,2)</f>
        <v>0</v>
      </c>
      <c r="K145" s="166" t="s">
        <v>159</v>
      </c>
      <c r="L145" s="39"/>
      <c r="M145" s="171" t="s">
        <v>1</v>
      </c>
      <c r="N145" s="172" t="s">
        <v>41</v>
      </c>
      <c r="O145" s="71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148</v>
      </c>
      <c r="AT145" s="175" t="s">
        <v>144</v>
      </c>
      <c r="AU145" s="175" t="s">
        <v>85</v>
      </c>
      <c r="AY145" s="17" t="s">
        <v>149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83</v>
      </c>
      <c r="BK145" s="176">
        <f>ROUND(I145*H145,2)</f>
        <v>0</v>
      </c>
      <c r="BL145" s="17" t="s">
        <v>148</v>
      </c>
      <c r="BM145" s="175" t="s">
        <v>164</v>
      </c>
    </row>
    <row r="146" spans="1:65" s="2" customFormat="1" ht="19.5">
      <c r="A146" s="34"/>
      <c r="B146" s="35"/>
      <c r="C146" s="36"/>
      <c r="D146" s="177" t="s">
        <v>150</v>
      </c>
      <c r="E146" s="36"/>
      <c r="F146" s="178" t="s">
        <v>450</v>
      </c>
      <c r="G146" s="36"/>
      <c r="H146" s="36"/>
      <c r="I146" s="179"/>
      <c r="J146" s="36"/>
      <c r="K146" s="36"/>
      <c r="L146" s="39"/>
      <c r="M146" s="180"/>
      <c r="N146" s="181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150</v>
      </c>
      <c r="AU146" s="17" t="s">
        <v>85</v>
      </c>
    </row>
    <row r="147" spans="1:65" s="10" customFormat="1" ht="11.25">
      <c r="B147" s="197"/>
      <c r="C147" s="198"/>
      <c r="D147" s="177" t="s">
        <v>365</v>
      </c>
      <c r="E147" s="199" t="s">
        <v>1</v>
      </c>
      <c r="F147" s="200" t="s">
        <v>880</v>
      </c>
      <c r="G147" s="198"/>
      <c r="H147" s="201">
        <v>2137.5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365</v>
      </c>
      <c r="AU147" s="207" t="s">
        <v>85</v>
      </c>
      <c r="AV147" s="10" t="s">
        <v>85</v>
      </c>
      <c r="AW147" s="10" t="s">
        <v>32</v>
      </c>
      <c r="AX147" s="10" t="s">
        <v>76</v>
      </c>
      <c r="AY147" s="207" t="s">
        <v>149</v>
      </c>
    </row>
    <row r="148" spans="1:65" s="10" customFormat="1" ht="22.5">
      <c r="B148" s="197"/>
      <c r="C148" s="198"/>
      <c r="D148" s="177" t="s">
        <v>365</v>
      </c>
      <c r="E148" s="199" t="s">
        <v>1</v>
      </c>
      <c r="F148" s="200" t="s">
        <v>881</v>
      </c>
      <c r="G148" s="198"/>
      <c r="H148" s="201">
        <v>617.61599999999999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365</v>
      </c>
      <c r="AU148" s="207" t="s">
        <v>85</v>
      </c>
      <c r="AV148" s="10" t="s">
        <v>85</v>
      </c>
      <c r="AW148" s="10" t="s">
        <v>32</v>
      </c>
      <c r="AX148" s="10" t="s">
        <v>76</v>
      </c>
      <c r="AY148" s="207" t="s">
        <v>149</v>
      </c>
    </row>
    <row r="149" spans="1:65" s="10" customFormat="1" ht="11.25">
      <c r="B149" s="197"/>
      <c r="C149" s="198"/>
      <c r="D149" s="177" t="s">
        <v>365</v>
      </c>
      <c r="E149" s="199" t="s">
        <v>1</v>
      </c>
      <c r="F149" s="200" t="s">
        <v>882</v>
      </c>
      <c r="G149" s="198"/>
      <c r="H149" s="201">
        <v>-844.2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365</v>
      </c>
      <c r="AU149" s="207" t="s">
        <v>85</v>
      </c>
      <c r="AV149" s="10" t="s">
        <v>85</v>
      </c>
      <c r="AW149" s="10" t="s">
        <v>32</v>
      </c>
      <c r="AX149" s="10" t="s">
        <v>76</v>
      </c>
      <c r="AY149" s="207" t="s">
        <v>149</v>
      </c>
    </row>
    <row r="150" spans="1:65" s="11" customFormat="1" ht="11.25">
      <c r="B150" s="208"/>
      <c r="C150" s="209"/>
      <c r="D150" s="177" t="s">
        <v>365</v>
      </c>
      <c r="E150" s="210" t="s">
        <v>1</v>
      </c>
      <c r="F150" s="211" t="s">
        <v>367</v>
      </c>
      <c r="G150" s="209"/>
      <c r="H150" s="212">
        <v>1910.9159999999999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365</v>
      </c>
      <c r="AU150" s="218" t="s">
        <v>85</v>
      </c>
      <c r="AV150" s="11" t="s">
        <v>148</v>
      </c>
      <c r="AW150" s="11" t="s">
        <v>32</v>
      </c>
      <c r="AX150" s="11" t="s">
        <v>83</v>
      </c>
      <c r="AY150" s="218" t="s">
        <v>149</v>
      </c>
    </row>
    <row r="151" spans="1:65" s="2" customFormat="1" ht="21.75" customHeight="1">
      <c r="A151" s="34"/>
      <c r="B151" s="35"/>
      <c r="C151" s="164" t="s">
        <v>166</v>
      </c>
      <c r="D151" s="164" t="s">
        <v>144</v>
      </c>
      <c r="E151" s="165" t="s">
        <v>590</v>
      </c>
      <c r="F151" s="166" t="s">
        <v>591</v>
      </c>
      <c r="G151" s="167" t="s">
        <v>370</v>
      </c>
      <c r="H151" s="168">
        <v>1910.9159999999999</v>
      </c>
      <c r="I151" s="169"/>
      <c r="J151" s="170">
        <f>ROUND(I151*H151,2)</f>
        <v>0</v>
      </c>
      <c r="K151" s="166" t="s">
        <v>159</v>
      </c>
      <c r="L151" s="39"/>
      <c r="M151" s="171" t="s">
        <v>1</v>
      </c>
      <c r="N151" s="172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5" t="s">
        <v>148</v>
      </c>
      <c r="AT151" s="175" t="s">
        <v>144</v>
      </c>
      <c r="AU151" s="175" t="s">
        <v>85</v>
      </c>
      <c r="AY151" s="17" t="s">
        <v>149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83</v>
      </c>
      <c r="BK151" s="176">
        <f>ROUND(I151*H151,2)</f>
        <v>0</v>
      </c>
      <c r="BL151" s="17" t="s">
        <v>148</v>
      </c>
      <c r="BM151" s="175" t="s">
        <v>169</v>
      </c>
    </row>
    <row r="152" spans="1:65" s="2" customFormat="1" ht="24.2" customHeight="1">
      <c r="A152" s="34"/>
      <c r="B152" s="35"/>
      <c r="C152" s="164" t="s">
        <v>160</v>
      </c>
      <c r="D152" s="164" t="s">
        <v>144</v>
      </c>
      <c r="E152" s="165" t="s">
        <v>883</v>
      </c>
      <c r="F152" s="166" t="s">
        <v>884</v>
      </c>
      <c r="G152" s="167" t="s">
        <v>370</v>
      </c>
      <c r="H152" s="168">
        <v>1910.9159999999999</v>
      </c>
      <c r="I152" s="169"/>
      <c r="J152" s="170">
        <f>ROUND(I152*H152,2)</f>
        <v>0</v>
      </c>
      <c r="K152" s="166" t="s">
        <v>159</v>
      </c>
      <c r="L152" s="39"/>
      <c r="M152" s="171" t="s">
        <v>1</v>
      </c>
      <c r="N152" s="172" t="s">
        <v>41</v>
      </c>
      <c r="O152" s="71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148</v>
      </c>
      <c r="AT152" s="175" t="s">
        <v>144</v>
      </c>
      <c r="AU152" s="175" t="s">
        <v>85</v>
      </c>
      <c r="AY152" s="17" t="s">
        <v>149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83</v>
      </c>
      <c r="BK152" s="176">
        <f>ROUND(I152*H152,2)</f>
        <v>0</v>
      </c>
      <c r="BL152" s="17" t="s">
        <v>148</v>
      </c>
      <c r="BM152" s="175" t="s">
        <v>173</v>
      </c>
    </row>
    <row r="153" spans="1:65" s="14" customFormat="1" ht="22.9" customHeight="1">
      <c r="B153" s="238"/>
      <c r="C153" s="239"/>
      <c r="D153" s="240" t="s">
        <v>75</v>
      </c>
      <c r="E153" s="260" t="s">
        <v>885</v>
      </c>
      <c r="F153" s="260" t="s">
        <v>886</v>
      </c>
      <c r="G153" s="239"/>
      <c r="H153" s="239"/>
      <c r="I153" s="242"/>
      <c r="J153" s="261">
        <f>BK153</f>
        <v>0</v>
      </c>
      <c r="K153" s="239"/>
      <c r="L153" s="244"/>
      <c r="M153" s="245"/>
      <c r="N153" s="246"/>
      <c r="O153" s="246"/>
      <c r="P153" s="247">
        <f>SUM(P154:P163)</f>
        <v>0</v>
      </c>
      <c r="Q153" s="246"/>
      <c r="R153" s="247">
        <f>SUM(R154:R163)</f>
        <v>0</v>
      </c>
      <c r="S153" s="246"/>
      <c r="T153" s="248">
        <f>SUM(T154:T163)</f>
        <v>0</v>
      </c>
      <c r="AR153" s="249" t="s">
        <v>83</v>
      </c>
      <c r="AT153" s="250" t="s">
        <v>75</v>
      </c>
      <c r="AU153" s="250" t="s">
        <v>83</v>
      </c>
      <c r="AY153" s="249" t="s">
        <v>149</v>
      </c>
      <c r="BK153" s="251">
        <f>SUM(BK154:BK163)</f>
        <v>0</v>
      </c>
    </row>
    <row r="154" spans="1:65" s="2" customFormat="1" ht="55.5" customHeight="1">
      <c r="A154" s="34"/>
      <c r="B154" s="35"/>
      <c r="C154" s="164" t="s">
        <v>175</v>
      </c>
      <c r="D154" s="164" t="s">
        <v>144</v>
      </c>
      <c r="E154" s="165" t="s">
        <v>873</v>
      </c>
      <c r="F154" s="166" t="s">
        <v>874</v>
      </c>
      <c r="G154" s="167" t="s">
        <v>370</v>
      </c>
      <c r="H154" s="168">
        <v>11.25</v>
      </c>
      <c r="I154" s="169"/>
      <c r="J154" s="170">
        <f>ROUND(I154*H154,2)</f>
        <v>0</v>
      </c>
      <c r="K154" s="166" t="s">
        <v>159</v>
      </c>
      <c r="L154" s="39"/>
      <c r="M154" s="171" t="s">
        <v>1</v>
      </c>
      <c r="N154" s="172" t="s">
        <v>41</v>
      </c>
      <c r="O154" s="71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148</v>
      </c>
      <c r="AT154" s="175" t="s">
        <v>144</v>
      </c>
      <c r="AU154" s="175" t="s">
        <v>85</v>
      </c>
      <c r="AY154" s="17" t="s">
        <v>149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83</v>
      </c>
      <c r="BK154" s="176">
        <f>ROUND(I154*H154,2)</f>
        <v>0</v>
      </c>
      <c r="BL154" s="17" t="s">
        <v>148</v>
      </c>
      <c r="BM154" s="175" t="s">
        <v>178</v>
      </c>
    </row>
    <row r="155" spans="1:65" s="2" customFormat="1" ht="19.5">
      <c r="A155" s="34"/>
      <c r="B155" s="35"/>
      <c r="C155" s="36"/>
      <c r="D155" s="177" t="s">
        <v>150</v>
      </c>
      <c r="E155" s="36"/>
      <c r="F155" s="178" t="s">
        <v>450</v>
      </c>
      <c r="G155" s="36"/>
      <c r="H155" s="36"/>
      <c r="I155" s="179"/>
      <c r="J155" s="36"/>
      <c r="K155" s="36"/>
      <c r="L155" s="39"/>
      <c r="M155" s="180"/>
      <c r="N155" s="181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150</v>
      </c>
      <c r="AU155" s="17" t="s">
        <v>85</v>
      </c>
    </row>
    <row r="156" spans="1:65" s="10" customFormat="1" ht="11.25">
      <c r="B156" s="197"/>
      <c r="C156" s="198"/>
      <c r="D156" s="177" t="s">
        <v>365</v>
      </c>
      <c r="E156" s="199" t="s">
        <v>1</v>
      </c>
      <c r="F156" s="200" t="s">
        <v>887</v>
      </c>
      <c r="G156" s="198"/>
      <c r="H156" s="201">
        <v>11.25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365</v>
      </c>
      <c r="AU156" s="207" t="s">
        <v>85</v>
      </c>
      <c r="AV156" s="10" t="s">
        <v>85</v>
      </c>
      <c r="AW156" s="10" t="s">
        <v>32</v>
      </c>
      <c r="AX156" s="10" t="s">
        <v>76</v>
      </c>
      <c r="AY156" s="207" t="s">
        <v>149</v>
      </c>
    </row>
    <row r="157" spans="1:65" s="11" customFormat="1" ht="11.25">
      <c r="B157" s="208"/>
      <c r="C157" s="209"/>
      <c r="D157" s="177" t="s">
        <v>365</v>
      </c>
      <c r="E157" s="210" t="s">
        <v>1</v>
      </c>
      <c r="F157" s="211" t="s">
        <v>367</v>
      </c>
      <c r="G157" s="209"/>
      <c r="H157" s="212">
        <v>11.25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365</v>
      </c>
      <c r="AU157" s="218" t="s">
        <v>85</v>
      </c>
      <c r="AV157" s="11" t="s">
        <v>148</v>
      </c>
      <c r="AW157" s="11" t="s">
        <v>32</v>
      </c>
      <c r="AX157" s="11" t="s">
        <v>83</v>
      </c>
      <c r="AY157" s="218" t="s">
        <v>149</v>
      </c>
    </row>
    <row r="158" spans="1:65" s="2" customFormat="1" ht="21.75" customHeight="1">
      <c r="A158" s="34"/>
      <c r="B158" s="35"/>
      <c r="C158" s="164" t="s">
        <v>164</v>
      </c>
      <c r="D158" s="164" t="s">
        <v>144</v>
      </c>
      <c r="E158" s="165" t="s">
        <v>590</v>
      </c>
      <c r="F158" s="166" t="s">
        <v>591</v>
      </c>
      <c r="G158" s="167" t="s">
        <v>370</v>
      </c>
      <c r="H158" s="168">
        <v>11.25</v>
      </c>
      <c r="I158" s="169"/>
      <c r="J158" s="170">
        <f>ROUND(I158*H158,2)</f>
        <v>0</v>
      </c>
      <c r="K158" s="166" t="s">
        <v>159</v>
      </c>
      <c r="L158" s="39"/>
      <c r="M158" s="171" t="s">
        <v>1</v>
      </c>
      <c r="N158" s="172" t="s">
        <v>41</v>
      </c>
      <c r="O158" s="71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148</v>
      </c>
      <c r="AT158" s="175" t="s">
        <v>144</v>
      </c>
      <c r="AU158" s="175" t="s">
        <v>85</v>
      </c>
      <c r="AY158" s="17" t="s">
        <v>149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83</v>
      </c>
      <c r="BK158" s="176">
        <f>ROUND(I158*H158,2)</f>
        <v>0</v>
      </c>
      <c r="BL158" s="17" t="s">
        <v>148</v>
      </c>
      <c r="BM158" s="175" t="s">
        <v>182</v>
      </c>
    </row>
    <row r="159" spans="1:65" s="10" customFormat="1" ht="11.25">
      <c r="B159" s="197"/>
      <c r="C159" s="198"/>
      <c r="D159" s="177" t="s">
        <v>365</v>
      </c>
      <c r="E159" s="199" t="s">
        <v>1</v>
      </c>
      <c r="F159" s="200" t="s">
        <v>888</v>
      </c>
      <c r="G159" s="198"/>
      <c r="H159" s="201">
        <v>11.25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365</v>
      </c>
      <c r="AU159" s="207" t="s">
        <v>85</v>
      </c>
      <c r="AV159" s="10" t="s">
        <v>85</v>
      </c>
      <c r="AW159" s="10" t="s">
        <v>32</v>
      </c>
      <c r="AX159" s="10" t="s">
        <v>76</v>
      </c>
      <c r="AY159" s="207" t="s">
        <v>149</v>
      </c>
    </row>
    <row r="160" spans="1:65" s="11" customFormat="1" ht="11.25">
      <c r="B160" s="208"/>
      <c r="C160" s="209"/>
      <c r="D160" s="177" t="s">
        <v>365</v>
      </c>
      <c r="E160" s="210" t="s">
        <v>1</v>
      </c>
      <c r="F160" s="211" t="s">
        <v>367</v>
      </c>
      <c r="G160" s="209"/>
      <c r="H160" s="212">
        <v>11.25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365</v>
      </c>
      <c r="AU160" s="218" t="s">
        <v>85</v>
      </c>
      <c r="AV160" s="11" t="s">
        <v>148</v>
      </c>
      <c r="AW160" s="11" t="s">
        <v>32</v>
      </c>
      <c r="AX160" s="11" t="s">
        <v>83</v>
      </c>
      <c r="AY160" s="218" t="s">
        <v>149</v>
      </c>
    </row>
    <row r="161" spans="1:65" s="2" customFormat="1" ht="24.2" customHeight="1">
      <c r="A161" s="34"/>
      <c r="B161" s="35"/>
      <c r="C161" s="164" t="s">
        <v>184</v>
      </c>
      <c r="D161" s="164" t="s">
        <v>144</v>
      </c>
      <c r="E161" s="165" t="s">
        <v>889</v>
      </c>
      <c r="F161" s="166" t="s">
        <v>890</v>
      </c>
      <c r="G161" s="167" t="s">
        <v>370</v>
      </c>
      <c r="H161" s="168">
        <v>11.25</v>
      </c>
      <c r="I161" s="169"/>
      <c r="J161" s="170">
        <f>ROUND(I161*H161,2)</f>
        <v>0</v>
      </c>
      <c r="K161" s="166" t="s">
        <v>159</v>
      </c>
      <c r="L161" s="39"/>
      <c r="M161" s="171" t="s">
        <v>1</v>
      </c>
      <c r="N161" s="172" t="s">
        <v>41</v>
      </c>
      <c r="O161" s="71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5" t="s">
        <v>148</v>
      </c>
      <c r="AT161" s="175" t="s">
        <v>144</v>
      </c>
      <c r="AU161" s="175" t="s">
        <v>85</v>
      </c>
      <c r="AY161" s="17" t="s">
        <v>149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83</v>
      </c>
      <c r="BK161" s="176">
        <f>ROUND(I161*H161,2)</f>
        <v>0</v>
      </c>
      <c r="BL161" s="17" t="s">
        <v>148</v>
      </c>
      <c r="BM161" s="175" t="s">
        <v>187</v>
      </c>
    </row>
    <row r="162" spans="1:65" s="10" customFormat="1" ht="11.25">
      <c r="B162" s="197"/>
      <c r="C162" s="198"/>
      <c r="D162" s="177" t="s">
        <v>365</v>
      </c>
      <c r="E162" s="199" t="s">
        <v>1</v>
      </c>
      <c r="F162" s="200" t="s">
        <v>888</v>
      </c>
      <c r="G162" s="198"/>
      <c r="H162" s="201">
        <v>11.25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365</v>
      </c>
      <c r="AU162" s="207" t="s">
        <v>85</v>
      </c>
      <c r="AV162" s="10" t="s">
        <v>85</v>
      </c>
      <c r="AW162" s="10" t="s">
        <v>32</v>
      </c>
      <c r="AX162" s="10" t="s">
        <v>76</v>
      </c>
      <c r="AY162" s="207" t="s">
        <v>149</v>
      </c>
    </row>
    <row r="163" spans="1:65" s="11" customFormat="1" ht="11.25">
      <c r="B163" s="208"/>
      <c r="C163" s="209"/>
      <c r="D163" s="177" t="s">
        <v>365</v>
      </c>
      <c r="E163" s="210" t="s">
        <v>1</v>
      </c>
      <c r="F163" s="211" t="s">
        <v>367</v>
      </c>
      <c r="G163" s="209"/>
      <c r="H163" s="212">
        <v>11.25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365</v>
      </c>
      <c r="AU163" s="218" t="s">
        <v>85</v>
      </c>
      <c r="AV163" s="11" t="s">
        <v>148</v>
      </c>
      <c r="AW163" s="11" t="s">
        <v>32</v>
      </c>
      <c r="AX163" s="11" t="s">
        <v>83</v>
      </c>
      <c r="AY163" s="218" t="s">
        <v>149</v>
      </c>
    </row>
    <row r="164" spans="1:65" s="14" customFormat="1" ht="22.9" customHeight="1">
      <c r="B164" s="238"/>
      <c r="C164" s="239"/>
      <c r="D164" s="240" t="s">
        <v>75</v>
      </c>
      <c r="E164" s="260" t="s">
        <v>891</v>
      </c>
      <c r="F164" s="260" t="s">
        <v>892</v>
      </c>
      <c r="G164" s="239"/>
      <c r="H164" s="239"/>
      <c r="I164" s="242"/>
      <c r="J164" s="261">
        <f>BK164</f>
        <v>0</v>
      </c>
      <c r="K164" s="239"/>
      <c r="L164" s="244"/>
      <c r="M164" s="245"/>
      <c r="N164" s="246"/>
      <c r="O164" s="246"/>
      <c r="P164" s="247">
        <f>SUM(P165:P171)</f>
        <v>0</v>
      </c>
      <c r="Q164" s="246"/>
      <c r="R164" s="247">
        <f>SUM(R165:R171)</f>
        <v>0</v>
      </c>
      <c r="S164" s="246"/>
      <c r="T164" s="248">
        <f>SUM(T165:T171)</f>
        <v>0</v>
      </c>
      <c r="AR164" s="249" t="s">
        <v>83</v>
      </c>
      <c r="AT164" s="250" t="s">
        <v>75</v>
      </c>
      <c r="AU164" s="250" t="s">
        <v>83</v>
      </c>
      <c r="AY164" s="249" t="s">
        <v>149</v>
      </c>
      <c r="BK164" s="251">
        <f>SUM(BK165:BK171)</f>
        <v>0</v>
      </c>
    </row>
    <row r="165" spans="1:65" s="2" customFormat="1" ht="55.5" customHeight="1">
      <c r="A165" s="34"/>
      <c r="B165" s="35"/>
      <c r="C165" s="164" t="s">
        <v>169</v>
      </c>
      <c r="D165" s="164" t="s">
        <v>144</v>
      </c>
      <c r="E165" s="165" t="s">
        <v>873</v>
      </c>
      <c r="F165" s="166" t="s">
        <v>874</v>
      </c>
      <c r="G165" s="167" t="s">
        <v>370</v>
      </c>
      <c r="H165" s="168">
        <v>377.505</v>
      </c>
      <c r="I165" s="169"/>
      <c r="J165" s="170">
        <f>ROUND(I165*H165,2)</f>
        <v>0</v>
      </c>
      <c r="K165" s="166" t="s">
        <v>159</v>
      </c>
      <c r="L165" s="39"/>
      <c r="M165" s="171" t="s">
        <v>1</v>
      </c>
      <c r="N165" s="172" t="s">
        <v>41</v>
      </c>
      <c r="O165" s="71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5" t="s">
        <v>148</v>
      </c>
      <c r="AT165" s="175" t="s">
        <v>144</v>
      </c>
      <c r="AU165" s="175" t="s">
        <v>85</v>
      </c>
      <c r="AY165" s="17" t="s">
        <v>149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83</v>
      </c>
      <c r="BK165" s="176">
        <f>ROUND(I165*H165,2)</f>
        <v>0</v>
      </c>
      <c r="BL165" s="17" t="s">
        <v>148</v>
      </c>
      <c r="BM165" s="175" t="s">
        <v>191</v>
      </c>
    </row>
    <row r="166" spans="1:65" s="2" customFormat="1" ht="19.5">
      <c r="A166" s="34"/>
      <c r="B166" s="35"/>
      <c r="C166" s="36"/>
      <c r="D166" s="177" t="s">
        <v>150</v>
      </c>
      <c r="E166" s="36"/>
      <c r="F166" s="178" t="s">
        <v>450</v>
      </c>
      <c r="G166" s="36"/>
      <c r="H166" s="36"/>
      <c r="I166" s="179"/>
      <c r="J166" s="36"/>
      <c r="K166" s="36"/>
      <c r="L166" s="39"/>
      <c r="M166" s="180"/>
      <c r="N166" s="181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150</v>
      </c>
      <c r="AU166" s="17" t="s">
        <v>85</v>
      </c>
    </row>
    <row r="167" spans="1:65" s="10" customFormat="1" ht="11.25">
      <c r="B167" s="197"/>
      <c r="C167" s="198"/>
      <c r="D167" s="177" t="s">
        <v>365</v>
      </c>
      <c r="E167" s="199" t="s">
        <v>1</v>
      </c>
      <c r="F167" s="200" t="s">
        <v>893</v>
      </c>
      <c r="G167" s="198"/>
      <c r="H167" s="201">
        <v>2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365</v>
      </c>
      <c r="AU167" s="207" t="s">
        <v>85</v>
      </c>
      <c r="AV167" s="10" t="s">
        <v>85</v>
      </c>
      <c r="AW167" s="10" t="s">
        <v>32</v>
      </c>
      <c r="AX167" s="10" t="s">
        <v>76</v>
      </c>
      <c r="AY167" s="207" t="s">
        <v>149</v>
      </c>
    </row>
    <row r="168" spans="1:65" s="10" customFormat="1" ht="11.25">
      <c r="B168" s="197"/>
      <c r="C168" s="198"/>
      <c r="D168" s="177" t="s">
        <v>365</v>
      </c>
      <c r="E168" s="199" t="s">
        <v>1</v>
      </c>
      <c r="F168" s="200" t="s">
        <v>894</v>
      </c>
      <c r="G168" s="198"/>
      <c r="H168" s="201">
        <v>375.505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365</v>
      </c>
      <c r="AU168" s="207" t="s">
        <v>85</v>
      </c>
      <c r="AV168" s="10" t="s">
        <v>85</v>
      </c>
      <c r="AW168" s="10" t="s">
        <v>32</v>
      </c>
      <c r="AX168" s="10" t="s">
        <v>76</v>
      </c>
      <c r="AY168" s="207" t="s">
        <v>149</v>
      </c>
    </row>
    <row r="169" spans="1:65" s="11" customFormat="1" ht="11.25">
      <c r="B169" s="208"/>
      <c r="C169" s="209"/>
      <c r="D169" s="177" t="s">
        <v>365</v>
      </c>
      <c r="E169" s="210" t="s">
        <v>1</v>
      </c>
      <c r="F169" s="211" t="s">
        <v>367</v>
      </c>
      <c r="G169" s="209"/>
      <c r="H169" s="212">
        <v>377.505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365</v>
      </c>
      <c r="AU169" s="218" t="s">
        <v>85</v>
      </c>
      <c r="AV169" s="11" t="s">
        <v>148</v>
      </c>
      <c r="AW169" s="11" t="s">
        <v>32</v>
      </c>
      <c r="AX169" s="11" t="s">
        <v>83</v>
      </c>
      <c r="AY169" s="218" t="s">
        <v>149</v>
      </c>
    </row>
    <row r="170" spans="1:65" s="2" customFormat="1" ht="21.75" customHeight="1">
      <c r="A170" s="34"/>
      <c r="B170" s="35"/>
      <c r="C170" s="164" t="s">
        <v>193</v>
      </c>
      <c r="D170" s="164" t="s">
        <v>144</v>
      </c>
      <c r="E170" s="165" t="s">
        <v>590</v>
      </c>
      <c r="F170" s="166" t="s">
        <v>591</v>
      </c>
      <c r="G170" s="167" t="s">
        <v>370</v>
      </c>
      <c r="H170" s="168">
        <v>377.505</v>
      </c>
      <c r="I170" s="169"/>
      <c r="J170" s="170">
        <f>ROUND(I170*H170,2)</f>
        <v>0</v>
      </c>
      <c r="K170" s="166" t="s">
        <v>159</v>
      </c>
      <c r="L170" s="39"/>
      <c r="M170" s="171" t="s">
        <v>1</v>
      </c>
      <c r="N170" s="172" t="s">
        <v>41</v>
      </c>
      <c r="O170" s="71"/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5" t="s">
        <v>148</v>
      </c>
      <c r="AT170" s="175" t="s">
        <v>144</v>
      </c>
      <c r="AU170" s="175" t="s">
        <v>85</v>
      </c>
      <c r="AY170" s="17" t="s">
        <v>149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83</v>
      </c>
      <c r="BK170" s="176">
        <f>ROUND(I170*H170,2)</f>
        <v>0</v>
      </c>
      <c r="BL170" s="17" t="s">
        <v>148</v>
      </c>
      <c r="BM170" s="175" t="s">
        <v>196</v>
      </c>
    </row>
    <row r="171" spans="1:65" s="2" customFormat="1" ht="16.5" customHeight="1">
      <c r="A171" s="34"/>
      <c r="B171" s="35"/>
      <c r="C171" s="164" t="s">
        <v>173</v>
      </c>
      <c r="D171" s="164" t="s">
        <v>144</v>
      </c>
      <c r="E171" s="165" t="s">
        <v>895</v>
      </c>
      <c r="F171" s="166" t="s">
        <v>896</v>
      </c>
      <c r="G171" s="167" t="s">
        <v>370</v>
      </c>
      <c r="H171" s="168">
        <v>377.505</v>
      </c>
      <c r="I171" s="169"/>
      <c r="J171" s="170">
        <f>ROUND(I171*H171,2)</f>
        <v>0</v>
      </c>
      <c r="K171" s="166" t="s">
        <v>159</v>
      </c>
      <c r="L171" s="39"/>
      <c r="M171" s="171" t="s">
        <v>1</v>
      </c>
      <c r="N171" s="172" t="s">
        <v>41</v>
      </c>
      <c r="O171" s="71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148</v>
      </c>
      <c r="AT171" s="175" t="s">
        <v>144</v>
      </c>
      <c r="AU171" s="175" t="s">
        <v>85</v>
      </c>
      <c r="AY171" s="17" t="s">
        <v>149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83</v>
      </c>
      <c r="BK171" s="176">
        <f>ROUND(I171*H171,2)</f>
        <v>0</v>
      </c>
      <c r="BL171" s="17" t="s">
        <v>148</v>
      </c>
      <c r="BM171" s="175" t="s">
        <v>200</v>
      </c>
    </row>
    <row r="172" spans="1:65" s="14" customFormat="1" ht="22.9" customHeight="1">
      <c r="B172" s="238"/>
      <c r="C172" s="239"/>
      <c r="D172" s="240" t="s">
        <v>75</v>
      </c>
      <c r="E172" s="260" t="s">
        <v>897</v>
      </c>
      <c r="F172" s="260" t="s">
        <v>898</v>
      </c>
      <c r="G172" s="239"/>
      <c r="H172" s="239"/>
      <c r="I172" s="242"/>
      <c r="J172" s="261">
        <f>BK172</f>
        <v>0</v>
      </c>
      <c r="K172" s="239"/>
      <c r="L172" s="244"/>
      <c r="M172" s="245"/>
      <c r="N172" s="246"/>
      <c r="O172" s="246"/>
      <c r="P172" s="247">
        <f>SUM(P173:P178)</f>
        <v>0</v>
      </c>
      <c r="Q172" s="246"/>
      <c r="R172" s="247">
        <f>SUM(R173:R178)</f>
        <v>0</v>
      </c>
      <c r="S172" s="246"/>
      <c r="T172" s="248">
        <f>SUM(T173:T178)</f>
        <v>0</v>
      </c>
      <c r="AR172" s="249" t="s">
        <v>83</v>
      </c>
      <c r="AT172" s="250" t="s">
        <v>75</v>
      </c>
      <c r="AU172" s="250" t="s">
        <v>83</v>
      </c>
      <c r="AY172" s="249" t="s">
        <v>149</v>
      </c>
      <c r="BK172" s="251">
        <f>SUM(BK173:BK178)</f>
        <v>0</v>
      </c>
    </row>
    <row r="173" spans="1:65" s="2" customFormat="1" ht="55.5" customHeight="1">
      <c r="A173" s="34"/>
      <c r="B173" s="35"/>
      <c r="C173" s="164" t="s">
        <v>202</v>
      </c>
      <c r="D173" s="164" t="s">
        <v>144</v>
      </c>
      <c r="E173" s="165" t="s">
        <v>873</v>
      </c>
      <c r="F173" s="166" t="s">
        <v>874</v>
      </c>
      <c r="G173" s="167" t="s">
        <v>370</v>
      </c>
      <c r="H173" s="168">
        <v>0.54</v>
      </c>
      <c r="I173" s="169"/>
      <c r="J173" s="170">
        <f>ROUND(I173*H173,2)</f>
        <v>0</v>
      </c>
      <c r="K173" s="166" t="s">
        <v>159</v>
      </c>
      <c r="L173" s="39"/>
      <c r="M173" s="171" t="s">
        <v>1</v>
      </c>
      <c r="N173" s="172" t="s">
        <v>41</v>
      </c>
      <c r="O173" s="71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5" t="s">
        <v>148</v>
      </c>
      <c r="AT173" s="175" t="s">
        <v>144</v>
      </c>
      <c r="AU173" s="175" t="s">
        <v>85</v>
      </c>
      <c r="AY173" s="17" t="s">
        <v>149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83</v>
      </c>
      <c r="BK173" s="176">
        <f>ROUND(I173*H173,2)</f>
        <v>0</v>
      </c>
      <c r="BL173" s="17" t="s">
        <v>148</v>
      </c>
      <c r="BM173" s="175" t="s">
        <v>205</v>
      </c>
    </row>
    <row r="174" spans="1:65" s="2" customFormat="1" ht="19.5">
      <c r="A174" s="34"/>
      <c r="B174" s="35"/>
      <c r="C174" s="36"/>
      <c r="D174" s="177" t="s">
        <v>150</v>
      </c>
      <c r="E174" s="36"/>
      <c r="F174" s="178" t="s">
        <v>450</v>
      </c>
      <c r="G174" s="36"/>
      <c r="H174" s="36"/>
      <c r="I174" s="179"/>
      <c r="J174" s="36"/>
      <c r="K174" s="36"/>
      <c r="L174" s="39"/>
      <c r="M174" s="180"/>
      <c r="N174" s="181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150</v>
      </c>
      <c r="AU174" s="17" t="s">
        <v>85</v>
      </c>
    </row>
    <row r="175" spans="1:65" s="10" customFormat="1" ht="11.25">
      <c r="B175" s="197"/>
      <c r="C175" s="198"/>
      <c r="D175" s="177" t="s">
        <v>365</v>
      </c>
      <c r="E175" s="199" t="s">
        <v>1</v>
      </c>
      <c r="F175" s="200" t="s">
        <v>899</v>
      </c>
      <c r="G175" s="198"/>
      <c r="H175" s="201">
        <v>0.54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365</v>
      </c>
      <c r="AU175" s="207" t="s">
        <v>85</v>
      </c>
      <c r="AV175" s="10" t="s">
        <v>85</v>
      </c>
      <c r="AW175" s="10" t="s">
        <v>32</v>
      </c>
      <c r="AX175" s="10" t="s">
        <v>76</v>
      </c>
      <c r="AY175" s="207" t="s">
        <v>149</v>
      </c>
    </row>
    <row r="176" spans="1:65" s="11" customFormat="1" ht="11.25">
      <c r="B176" s="208"/>
      <c r="C176" s="209"/>
      <c r="D176" s="177" t="s">
        <v>365</v>
      </c>
      <c r="E176" s="210" t="s">
        <v>1</v>
      </c>
      <c r="F176" s="211" t="s">
        <v>367</v>
      </c>
      <c r="G176" s="209"/>
      <c r="H176" s="212">
        <v>0.54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365</v>
      </c>
      <c r="AU176" s="218" t="s">
        <v>85</v>
      </c>
      <c r="AV176" s="11" t="s">
        <v>148</v>
      </c>
      <c r="AW176" s="11" t="s">
        <v>32</v>
      </c>
      <c r="AX176" s="11" t="s">
        <v>83</v>
      </c>
      <c r="AY176" s="218" t="s">
        <v>149</v>
      </c>
    </row>
    <row r="177" spans="1:65" s="2" customFormat="1" ht="21.75" customHeight="1">
      <c r="A177" s="34"/>
      <c r="B177" s="35"/>
      <c r="C177" s="164" t="s">
        <v>178</v>
      </c>
      <c r="D177" s="164" t="s">
        <v>144</v>
      </c>
      <c r="E177" s="165" t="s">
        <v>590</v>
      </c>
      <c r="F177" s="166" t="s">
        <v>591</v>
      </c>
      <c r="G177" s="167" t="s">
        <v>370</v>
      </c>
      <c r="H177" s="168">
        <v>0.54</v>
      </c>
      <c r="I177" s="169"/>
      <c r="J177" s="170">
        <f>ROUND(I177*H177,2)</f>
        <v>0</v>
      </c>
      <c r="K177" s="166" t="s">
        <v>159</v>
      </c>
      <c r="L177" s="39"/>
      <c r="M177" s="171" t="s">
        <v>1</v>
      </c>
      <c r="N177" s="172" t="s">
        <v>41</v>
      </c>
      <c r="O177" s="71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5" t="s">
        <v>148</v>
      </c>
      <c r="AT177" s="175" t="s">
        <v>144</v>
      </c>
      <c r="AU177" s="175" t="s">
        <v>85</v>
      </c>
      <c r="AY177" s="17" t="s">
        <v>149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7" t="s">
        <v>83</v>
      </c>
      <c r="BK177" s="176">
        <f>ROUND(I177*H177,2)</f>
        <v>0</v>
      </c>
      <c r="BL177" s="17" t="s">
        <v>148</v>
      </c>
      <c r="BM177" s="175" t="s">
        <v>209</v>
      </c>
    </row>
    <row r="178" spans="1:65" s="2" customFormat="1" ht="16.5" customHeight="1">
      <c r="A178" s="34"/>
      <c r="B178" s="35"/>
      <c r="C178" s="164" t="s">
        <v>8</v>
      </c>
      <c r="D178" s="164" t="s">
        <v>144</v>
      </c>
      <c r="E178" s="165" t="s">
        <v>615</v>
      </c>
      <c r="F178" s="166" t="s">
        <v>616</v>
      </c>
      <c r="G178" s="167" t="s">
        <v>370</v>
      </c>
      <c r="H178" s="168">
        <v>0.54</v>
      </c>
      <c r="I178" s="169"/>
      <c r="J178" s="170">
        <f>ROUND(I178*H178,2)</f>
        <v>0</v>
      </c>
      <c r="K178" s="166" t="s">
        <v>159</v>
      </c>
      <c r="L178" s="39"/>
      <c r="M178" s="171" t="s">
        <v>1</v>
      </c>
      <c r="N178" s="172" t="s">
        <v>41</v>
      </c>
      <c r="O178" s="71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148</v>
      </c>
      <c r="AT178" s="175" t="s">
        <v>144</v>
      </c>
      <c r="AU178" s="175" t="s">
        <v>85</v>
      </c>
      <c r="AY178" s="17" t="s">
        <v>149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83</v>
      </c>
      <c r="BK178" s="176">
        <f>ROUND(I178*H178,2)</f>
        <v>0</v>
      </c>
      <c r="BL178" s="17" t="s">
        <v>148</v>
      </c>
      <c r="BM178" s="175" t="s">
        <v>213</v>
      </c>
    </row>
    <row r="179" spans="1:65" s="14" customFormat="1" ht="22.9" customHeight="1">
      <c r="B179" s="238"/>
      <c r="C179" s="239"/>
      <c r="D179" s="240" t="s">
        <v>75</v>
      </c>
      <c r="E179" s="260" t="s">
        <v>900</v>
      </c>
      <c r="F179" s="260" t="s">
        <v>901</v>
      </c>
      <c r="G179" s="239"/>
      <c r="H179" s="239"/>
      <c r="I179" s="242"/>
      <c r="J179" s="261">
        <f>BK179</f>
        <v>0</v>
      </c>
      <c r="K179" s="239"/>
      <c r="L179" s="244"/>
      <c r="M179" s="245"/>
      <c r="N179" s="246"/>
      <c r="O179" s="246"/>
      <c r="P179" s="247">
        <f>SUM(P180:P186)</f>
        <v>0</v>
      </c>
      <c r="Q179" s="246"/>
      <c r="R179" s="247">
        <f>SUM(R180:R186)</f>
        <v>0</v>
      </c>
      <c r="S179" s="246"/>
      <c r="T179" s="248">
        <f>SUM(T180:T186)</f>
        <v>0</v>
      </c>
      <c r="AR179" s="249" t="s">
        <v>83</v>
      </c>
      <c r="AT179" s="250" t="s">
        <v>75</v>
      </c>
      <c r="AU179" s="250" t="s">
        <v>83</v>
      </c>
      <c r="AY179" s="249" t="s">
        <v>149</v>
      </c>
      <c r="BK179" s="251">
        <f>SUM(BK180:BK186)</f>
        <v>0</v>
      </c>
    </row>
    <row r="180" spans="1:65" s="2" customFormat="1" ht="66.75" customHeight="1">
      <c r="A180" s="34"/>
      <c r="B180" s="35"/>
      <c r="C180" s="164" t="s">
        <v>182</v>
      </c>
      <c r="D180" s="164" t="s">
        <v>144</v>
      </c>
      <c r="E180" s="165" t="s">
        <v>606</v>
      </c>
      <c r="F180" s="166" t="s">
        <v>607</v>
      </c>
      <c r="G180" s="167" t="s">
        <v>370</v>
      </c>
      <c r="H180" s="168">
        <v>6.56</v>
      </c>
      <c r="I180" s="169"/>
      <c r="J180" s="170">
        <f>ROUND(I180*H180,2)</f>
        <v>0</v>
      </c>
      <c r="K180" s="166" t="s">
        <v>159</v>
      </c>
      <c r="L180" s="39"/>
      <c r="M180" s="171" t="s">
        <v>1</v>
      </c>
      <c r="N180" s="172" t="s">
        <v>41</v>
      </c>
      <c r="O180" s="71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148</v>
      </c>
      <c r="AT180" s="175" t="s">
        <v>144</v>
      </c>
      <c r="AU180" s="175" t="s">
        <v>85</v>
      </c>
      <c r="AY180" s="17" t="s">
        <v>149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83</v>
      </c>
      <c r="BK180" s="176">
        <f>ROUND(I180*H180,2)</f>
        <v>0</v>
      </c>
      <c r="BL180" s="17" t="s">
        <v>148</v>
      </c>
      <c r="BM180" s="175" t="s">
        <v>217</v>
      </c>
    </row>
    <row r="181" spans="1:65" s="2" customFormat="1" ht="19.5">
      <c r="A181" s="34"/>
      <c r="B181" s="35"/>
      <c r="C181" s="36"/>
      <c r="D181" s="177" t="s">
        <v>150</v>
      </c>
      <c r="E181" s="36"/>
      <c r="F181" s="178" t="s">
        <v>450</v>
      </c>
      <c r="G181" s="36"/>
      <c r="H181" s="36"/>
      <c r="I181" s="179"/>
      <c r="J181" s="36"/>
      <c r="K181" s="36"/>
      <c r="L181" s="39"/>
      <c r="M181" s="180"/>
      <c r="N181" s="181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150</v>
      </c>
      <c r="AU181" s="17" t="s">
        <v>85</v>
      </c>
    </row>
    <row r="182" spans="1:65" s="2" customFormat="1" ht="24.2" customHeight="1">
      <c r="A182" s="34"/>
      <c r="B182" s="35"/>
      <c r="C182" s="164" t="s">
        <v>218</v>
      </c>
      <c r="D182" s="164" t="s">
        <v>144</v>
      </c>
      <c r="E182" s="165" t="s">
        <v>599</v>
      </c>
      <c r="F182" s="166" t="s">
        <v>600</v>
      </c>
      <c r="G182" s="167" t="s">
        <v>370</v>
      </c>
      <c r="H182" s="168">
        <v>6.56</v>
      </c>
      <c r="I182" s="169"/>
      <c r="J182" s="170">
        <f>ROUND(I182*H182,2)</f>
        <v>0</v>
      </c>
      <c r="K182" s="166" t="s">
        <v>159</v>
      </c>
      <c r="L182" s="39"/>
      <c r="M182" s="171" t="s">
        <v>1</v>
      </c>
      <c r="N182" s="172" t="s">
        <v>41</v>
      </c>
      <c r="O182" s="71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5" t="s">
        <v>148</v>
      </c>
      <c r="AT182" s="175" t="s">
        <v>144</v>
      </c>
      <c r="AU182" s="175" t="s">
        <v>85</v>
      </c>
      <c r="AY182" s="17" t="s">
        <v>149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83</v>
      </c>
      <c r="BK182" s="176">
        <f>ROUND(I182*H182,2)</f>
        <v>0</v>
      </c>
      <c r="BL182" s="17" t="s">
        <v>148</v>
      </c>
      <c r="BM182" s="175" t="s">
        <v>221</v>
      </c>
    </row>
    <row r="183" spans="1:65" s="12" customFormat="1" ht="11.25">
      <c r="B183" s="219"/>
      <c r="C183" s="220"/>
      <c r="D183" s="177" t="s">
        <v>365</v>
      </c>
      <c r="E183" s="221" t="s">
        <v>1</v>
      </c>
      <c r="F183" s="222" t="s">
        <v>902</v>
      </c>
      <c r="G183" s="220"/>
      <c r="H183" s="221" t="s">
        <v>1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365</v>
      </c>
      <c r="AU183" s="228" t="s">
        <v>85</v>
      </c>
      <c r="AV183" s="12" t="s">
        <v>83</v>
      </c>
      <c r="AW183" s="12" t="s">
        <v>32</v>
      </c>
      <c r="AX183" s="12" t="s">
        <v>76</v>
      </c>
      <c r="AY183" s="228" t="s">
        <v>149</v>
      </c>
    </row>
    <row r="184" spans="1:65" s="10" customFormat="1" ht="11.25">
      <c r="B184" s="197"/>
      <c r="C184" s="198"/>
      <c r="D184" s="177" t="s">
        <v>365</v>
      </c>
      <c r="E184" s="199" t="s">
        <v>1</v>
      </c>
      <c r="F184" s="200" t="s">
        <v>903</v>
      </c>
      <c r="G184" s="198"/>
      <c r="H184" s="201">
        <v>6.56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365</v>
      </c>
      <c r="AU184" s="207" t="s">
        <v>85</v>
      </c>
      <c r="AV184" s="10" t="s">
        <v>85</v>
      </c>
      <c r="AW184" s="10" t="s">
        <v>32</v>
      </c>
      <c r="AX184" s="10" t="s">
        <v>76</v>
      </c>
      <c r="AY184" s="207" t="s">
        <v>149</v>
      </c>
    </row>
    <row r="185" spans="1:65" s="11" customFormat="1" ht="11.25">
      <c r="B185" s="208"/>
      <c r="C185" s="209"/>
      <c r="D185" s="177" t="s">
        <v>365</v>
      </c>
      <c r="E185" s="210" t="s">
        <v>1</v>
      </c>
      <c r="F185" s="211" t="s">
        <v>367</v>
      </c>
      <c r="G185" s="209"/>
      <c r="H185" s="212">
        <v>6.56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365</v>
      </c>
      <c r="AU185" s="218" t="s">
        <v>85</v>
      </c>
      <c r="AV185" s="11" t="s">
        <v>148</v>
      </c>
      <c r="AW185" s="11" t="s">
        <v>32</v>
      </c>
      <c r="AX185" s="11" t="s">
        <v>83</v>
      </c>
      <c r="AY185" s="218" t="s">
        <v>149</v>
      </c>
    </row>
    <row r="186" spans="1:65" s="2" customFormat="1" ht="21.75" customHeight="1">
      <c r="A186" s="34"/>
      <c r="B186" s="35"/>
      <c r="C186" s="164" t="s">
        <v>187</v>
      </c>
      <c r="D186" s="164" t="s">
        <v>144</v>
      </c>
      <c r="E186" s="165" t="s">
        <v>610</v>
      </c>
      <c r="F186" s="166" t="s">
        <v>611</v>
      </c>
      <c r="G186" s="167" t="s">
        <v>370</v>
      </c>
      <c r="H186" s="168">
        <v>6.56</v>
      </c>
      <c r="I186" s="169"/>
      <c r="J186" s="170">
        <f>ROUND(I186*H186,2)</f>
        <v>0</v>
      </c>
      <c r="K186" s="166" t="s">
        <v>159</v>
      </c>
      <c r="L186" s="39"/>
      <c r="M186" s="171" t="s">
        <v>1</v>
      </c>
      <c r="N186" s="172" t="s">
        <v>41</v>
      </c>
      <c r="O186" s="71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5" t="s">
        <v>148</v>
      </c>
      <c r="AT186" s="175" t="s">
        <v>144</v>
      </c>
      <c r="AU186" s="175" t="s">
        <v>85</v>
      </c>
      <c r="AY186" s="17" t="s">
        <v>149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83</v>
      </c>
      <c r="BK186" s="176">
        <f>ROUND(I186*H186,2)</f>
        <v>0</v>
      </c>
      <c r="BL186" s="17" t="s">
        <v>148</v>
      </c>
      <c r="BM186" s="175" t="s">
        <v>225</v>
      </c>
    </row>
    <row r="187" spans="1:65" s="14" customFormat="1" ht="22.9" customHeight="1">
      <c r="B187" s="238"/>
      <c r="C187" s="239"/>
      <c r="D187" s="240" t="s">
        <v>75</v>
      </c>
      <c r="E187" s="260" t="s">
        <v>166</v>
      </c>
      <c r="F187" s="260" t="s">
        <v>904</v>
      </c>
      <c r="G187" s="239"/>
      <c r="H187" s="239"/>
      <c r="I187" s="242"/>
      <c r="J187" s="261">
        <f>BK187</f>
        <v>0</v>
      </c>
      <c r="K187" s="239"/>
      <c r="L187" s="244"/>
      <c r="M187" s="245"/>
      <c r="N187" s="246"/>
      <c r="O187" s="246"/>
      <c r="P187" s="247">
        <f>SUM(P188:P340)</f>
        <v>0</v>
      </c>
      <c r="Q187" s="246"/>
      <c r="R187" s="247">
        <f>SUM(R188:R340)</f>
        <v>3.9318399999999998</v>
      </c>
      <c r="S187" s="246"/>
      <c r="T187" s="248">
        <f>SUM(T188:T340)</f>
        <v>10.845000000000001</v>
      </c>
      <c r="AR187" s="249" t="s">
        <v>83</v>
      </c>
      <c r="AT187" s="250" t="s">
        <v>75</v>
      </c>
      <c r="AU187" s="250" t="s">
        <v>83</v>
      </c>
      <c r="AY187" s="249" t="s">
        <v>149</v>
      </c>
      <c r="BK187" s="251">
        <f>SUM(BK188:BK340)</f>
        <v>0</v>
      </c>
    </row>
    <row r="188" spans="1:65" s="2" customFormat="1" ht="21.75" customHeight="1">
      <c r="A188" s="34"/>
      <c r="B188" s="35"/>
      <c r="C188" s="164" t="s">
        <v>227</v>
      </c>
      <c r="D188" s="164" t="s">
        <v>144</v>
      </c>
      <c r="E188" s="165" t="s">
        <v>445</v>
      </c>
      <c r="F188" s="166" t="s">
        <v>446</v>
      </c>
      <c r="G188" s="167" t="s">
        <v>374</v>
      </c>
      <c r="H188" s="168">
        <v>0.45800000000000002</v>
      </c>
      <c r="I188" s="169"/>
      <c r="J188" s="170">
        <f>ROUND(I188*H188,2)</f>
        <v>0</v>
      </c>
      <c r="K188" s="166" t="s">
        <v>159</v>
      </c>
      <c r="L188" s="39"/>
      <c r="M188" s="171" t="s">
        <v>1</v>
      </c>
      <c r="N188" s="172" t="s">
        <v>41</v>
      </c>
      <c r="O188" s="71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5" t="s">
        <v>148</v>
      </c>
      <c r="AT188" s="175" t="s">
        <v>144</v>
      </c>
      <c r="AU188" s="175" t="s">
        <v>85</v>
      </c>
      <c r="AY188" s="17" t="s">
        <v>149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83</v>
      </c>
      <c r="BK188" s="176">
        <f>ROUND(I188*H188,2)</f>
        <v>0</v>
      </c>
      <c r="BL188" s="17" t="s">
        <v>148</v>
      </c>
      <c r="BM188" s="175" t="s">
        <v>230</v>
      </c>
    </row>
    <row r="189" spans="1:65" s="10" customFormat="1" ht="11.25">
      <c r="B189" s="197"/>
      <c r="C189" s="198"/>
      <c r="D189" s="177" t="s">
        <v>365</v>
      </c>
      <c r="E189" s="199" t="s">
        <v>1</v>
      </c>
      <c r="F189" s="200" t="s">
        <v>905</v>
      </c>
      <c r="G189" s="198"/>
      <c r="H189" s="201">
        <v>0.45800000000000002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365</v>
      </c>
      <c r="AU189" s="207" t="s">
        <v>85</v>
      </c>
      <c r="AV189" s="10" t="s">
        <v>85</v>
      </c>
      <c r="AW189" s="10" t="s">
        <v>32</v>
      </c>
      <c r="AX189" s="10" t="s">
        <v>76</v>
      </c>
      <c r="AY189" s="207" t="s">
        <v>149</v>
      </c>
    </row>
    <row r="190" spans="1:65" s="11" customFormat="1" ht="11.25">
      <c r="B190" s="208"/>
      <c r="C190" s="209"/>
      <c r="D190" s="177" t="s">
        <v>365</v>
      </c>
      <c r="E190" s="210" t="s">
        <v>1</v>
      </c>
      <c r="F190" s="211" t="s">
        <v>367</v>
      </c>
      <c r="G190" s="209"/>
      <c r="H190" s="212">
        <v>0.45800000000000002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365</v>
      </c>
      <c r="AU190" s="218" t="s">
        <v>85</v>
      </c>
      <c r="AV190" s="11" t="s">
        <v>148</v>
      </c>
      <c r="AW190" s="11" t="s">
        <v>32</v>
      </c>
      <c r="AX190" s="11" t="s">
        <v>83</v>
      </c>
      <c r="AY190" s="218" t="s">
        <v>149</v>
      </c>
    </row>
    <row r="191" spans="1:65" s="2" customFormat="1" ht="16.5" customHeight="1">
      <c r="A191" s="34"/>
      <c r="B191" s="35"/>
      <c r="C191" s="164" t="s">
        <v>191</v>
      </c>
      <c r="D191" s="164" t="s">
        <v>144</v>
      </c>
      <c r="E191" s="165" t="s">
        <v>460</v>
      </c>
      <c r="F191" s="166" t="s">
        <v>461</v>
      </c>
      <c r="G191" s="167" t="s">
        <v>462</v>
      </c>
      <c r="H191" s="168">
        <v>865.94</v>
      </c>
      <c r="I191" s="169"/>
      <c r="J191" s="170">
        <f>ROUND(I191*H191,2)</f>
        <v>0</v>
      </c>
      <c r="K191" s="166" t="s">
        <v>159</v>
      </c>
      <c r="L191" s="39"/>
      <c r="M191" s="171" t="s">
        <v>1</v>
      </c>
      <c r="N191" s="172" t="s">
        <v>41</v>
      </c>
      <c r="O191" s="71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5" t="s">
        <v>148</v>
      </c>
      <c r="AT191" s="175" t="s">
        <v>144</v>
      </c>
      <c r="AU191" s="175" t="s">
        <v>85</v>
      </c>
      <c r="AY191" s="17" t="s">
        <v>149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83</v>
      </c>
      <c r="BK191" s="176">
        <f>ROUND(I191*H191,2)</f>
        <v>0</v>
      </c>
      <c r="BL191" s="17" t="s">
        <v>148</v>
      </c>
      <c r="BM191" s="175" t="s">
        <v>234</v>
      </c>
    </row>
    <row r="192" spans="1:65" s="12" customFormat="1" ht="11.25">
      <c r="B192" s="219"/>
      <c r="C192" s="220"/>
      <c r="D192" s="177" t="s">
        <v>365</v>
      </c>
      <c r="E192" s="221" t="s">
        <v>1</v>
      </c>
      <c r="F192" s="222" t="s">
        <v>906</v>
      </c>
      <c r="G192" s="220"/>
      <c r="H192" s="221" t="s">
        <v>1</v>
      </c>
      <c r="I192" s="223"/>
      <c r="J192" s="220"/>
      <c r="K192" s="220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365</v>
      </c>
      <c r="AU192" s="228" t="s">
        <v>85</v>
      </c>
      <c r="AV192" s="12" t="s">
        <v>83</v>
      </c>
      <c r="AW192" s="12" t="s">
        <v>32</v>
      </c>
      <c r="AX192" s="12" t="s">
        <v>76</v>
      </c>
      <c r="AY192" s="228" t="s">
        <v>149</v>
      </c>
    </row>
    <row r="193" spans="1:65" s="10" customFormat="1" ht="11.25">
      <c r="B193" s="197"/>
      <c r="C193" s="198"/>
      <c r="D193" s="177" t="s">
        <v>365</v>
      </c>
      <c r="E193" s="199" t="s">
        <v>1</v>
      </c>
      <c r="F193" s="200" t="s">
        <v>907</v>
      </c>
      <c r="G193" s="198"/>
      <c r="H193" s="201">
        <v>865.94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365</v>
      </c>
      <c r="AU193" s="207" t="s">
        <v>85</v>
      </c>
      <c r="AV193" s="10" t="s">
        <v>85</v>
      </c>
      <c r="AW193" s="10" t="s">
        <v>32</v>
      </c>
      <c r="AX193" s="10" t="s">
        <v>76</v>
      </c>
      <c r="AY193" s="207" t="s">
        <v>149</v>
      </c>
    </row>
    <row r="194" spans="1:65" s="11" customFormat="1" ht="11.25">
      <c r="B194" s="208"/>
      <c r="C194" s="209"/>
      <c r="D194" s="177" t="s">
        <v>365</v>
      </c>
      <c r="E194" s="210" t="s">
        <v>1</v>
      </c>
      <c r="F194" s="211" t="s">
        <v>367</v>
      </c>
      <c r="G194" s="209"/>
      <c r="H194" s="212">
        <v>865.94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365</v>
      </c>
      <c r="AU194" s="218" t="s">
        <v>85</v>
      </c>
      <c r="AV194" s="11" t="s">
        <v>148</v>
      </c>
      <c r="AW194" s="11" t="s">
        <v>32</v>
      </c>
      <c r="AX194" s="11" t="s">
        <v>83</v>
      </c>
      <c r="AY194" s="218" t="s">
        <v>149</v>
      </c>
    </row>
    <row r="195" spans="1:65" s="2" customFormat="1" ht="24.2" customHeight="1">
      <c r="A195" s="34"/>
      <c r="B195" s="35"/>
      <c r="C195" s="164" t="s">
        <v>7</v>
      </c>
      <c r="D195" s="164" t="s">
        <v>144</v>
      </c>
      <c r="E195" s="165" t="s">
        <v>908</v>
      </c>
      <c r="F195" s="166" t="s">
        <v>909</v>
      </c>
      <c r="G195" s="167" t="s">
        <v>147</v>
      </c>
      <c r="H195" s="168">
        <v>791.4</v>
      </c>
      <c r="I195" s="169"/>
      <c r="J195" s="170">
        <f>ROUND(I195*H195,2)</f>
        <v>0</v>
      </c>
      <c r="K195" s="166" t="s">
        <v>159</v>
      </c>
      <c r="L195" s="39"/>
      <c r="M195" s="171" t="s">
        <v>1</v>
      </c>
      <c r="N195" s="172" t="s">
        <v>41</v>
      </c>
      <c r="O195" s="71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5" t="s">
        <v>148</v>
      </c>
      <c r="AT195" s="175" t="s">
        <v>144</v>
      </c>
      <c r="AU195" s="175" t="s">
        <v>85</v>
      </c>
      <c r="AY195" s="17" t="s">
        <v>149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83</v>
      </c>
      <c r="BK195" s="176">
        <f>ROUND(I195*H195,2)</f>
        <v>0</v>
      </c>
      <c r="BL195" s="17" t="s">
        <v>148</v>
      </c>
      <c r="BM195" s="175" t="s">
        <v>238</v>
      </c>
    </row>
    <row r="196" spans="1:65" s="2" customFormat="1" ht="19.5">
      <c r="A196" s="34"/>
      <c r="B196" s="35"/>
      <c r="C196" s="36"/>
      <c r="D196" s="177" t="s">
        <v>150</v>
      </c>
      <c r="E196" s="36"/>
      <c r="F196" s="178" t="s">
        <v>552</v>
      </c>
      <c r="G196" s="36"/>
      <c r="H196" s="36"/>
      <c r="I196" s="179"/>
      <c r="J196" s="36"/>
      <c r="K196" s="36"/>
      <c r="L196" s="39"/>
      <c r="M196" s="180"/>
      <c r="N196" s="181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150</v>
      </c>
      <c r="AU196" s="17" t="s">
        <v>85</v>
      </c>
    </row>
    <row r="197" spans="1:65" s="10" customFormat="1" ht="11.25">
      <c r="B197" s="197"/>
      <c r="C197" s="198"/>
      <c r="D197" s="177" t="s">
        <v>365</v>
      </c>
      <c r="E197" s="199" t="s">
        <v>1</v>
      </c>
      <c r="F197" s="200" t="s">
        <v>910</v>
      </c>
      <c r="G197" s="198"/>
      <c r="H197" s="201">
        <v>791.4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365</v>
      </c>
      <c r="AU197" s="207" t="s">
        <v>85</v>
      </c>
      <c r="AV197" s="10" t="s">
        <v>85</v>
      </c>
      <c r="AW197" s="10" t="s">
        <v>32</v>
      </c>
      <c r="AX197" s="10" t="s">
        <v>76</v>
      </c>
      <c r="AY197" s="207" t="s">
        <v>149</v>
      </c>
    </row>
    <row r="198" spans="1:65" s="11" customFormat="1" ht="11.25">
      <c r="B198" s="208"/>
      <c r="C198" s="209"/>
      <c r="D198" s="177" t="s">
        <v>365</v>
      </c>
      <c r="E198" s="210" t="s">
        <v>1</v>
      </c>
      <c r="F198" s="211" t="s">
        <v>367</v>
      </c>
      <c r="G198" s="209"/>
      <c r="H198" s="212">
        <v>791.4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365</v>
      </c>
      <c r="AU198" s="218" t="s">
        <v>85</v>
      </c>
      <c r="AV198" s="11" t="s">
        <v>148</v>
      </c>
      <c r="AW198" s="11" t="s">
        <v>32</v>
      </c>
      <c r="AX198" s="11" t="s">
        <v>83</v>
      </c>
      <c r="AY198" s="218" t="s">
        <v>149</v>
      </c>
    </row>
    <row r="199" spans="1:65" s="2" customFormat="1" ht="16.5" customHeight="1">
      <c r="A199" s="34"/>
      <c r="B199" s="35"/>
      <c r="C199" s="164" t="s">
        <v>196</v>
      </c>
      <c r="D199" s="164" t="s">
        <v>144</v>
      </c>
      <c r="E199" s="165" t="s">
        <v>911</v>
      </c>
      <c r="F199" s="166" t="s">
        <v>912</v>
      </c>
      <c r="G199" s="167" t="s">
        <v>158</v>
      </c>
      <c r="H199" s="168">
        <v>82</v>
      </c>
      <c r="I199" s="169"/>
      <c r="J199" s="170">
        <f>ROUND(I199*H199,2)</f>
        <v>0</v>
      </c>
      <c r="K199" s="166" t="s">
        <v>159</v>
      </c>
      <c r="L199" s="39"/>
      <c r="M199" s="171" t="s">
        <v>1</v>
      </c>
      <c r="N199" s="172" t="s">
        <v>41</v>
      </c>
      <c r="O199" s="71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5" t="s">
        <v>148</v>
      </c>
      <c r="AT199" s="175" t="s">
        <v>144</v>
      </c>
      <c r="AU199" s="175" t="s">
        <v>85</v>
      </c>
      <c r="AY199" s="17" t="s">
        <v>149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83</v>
      </c>
      <c r="BK199" s="176">
        <f>ROUND(I199*H199,2)</f>
        <v>0</v>
      </c>
      <c r="BL199" s="17" t="s">
        <v>148</v>
      </c>
      <c r="BM199" s="175" t="s">
        <v>242</v>
      </c>
    </row>
    <row r="200" spans="1:65" s="12" customFormat="1" ht="11.25">
      <c r="B200" s="219"/>
      <c r="C200" s="220"/>
      <c r="D200" s="177" t="s">
        <v>365</v>
      </c>
      <c r="E200" s="221" t="s">
        <v>1</v>
      </c>
      <c r="F200" s="222" t="s">
        <v>902</v>
      </c>
      <c r="G200" s="220"/>
      <c r="H200" s="221" t="s">
        <v>1</v>
      </c>
      <c r="I200" s="223"/>
      <c r="J200" s="220"/>
      <c r="K200" s="220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365</v>
      </c>
      <c r="AU200" s="228" t="s">
        <v>85</v>
      </c>
      <c r="AV200" s="12" t="s">
        <v>83</v>
      </c>
      <c r="AW200" s="12" t="s">
        <v>32</v>
      </c>
      <c r="AX200" s="12" t="s">
        <v>76</v>
      </c>
      <c r="AY200" s="228" t="s">
        <v>149</v>
      </c>
    </row>
    <row r="201" spans="1:65" s="10" customFormat="1" ht="11.25">
      <c r="B201" s="197"/>
      <c r="C201" s="198"/>
      <c r="D201" s="177" t="s">
        <v>365</v>
      </c>
      <c r="E201" s="199" t="s">
        <v>1</v>
      </c>
      <c r="F201" s="200" t="s">
        <v>332</v>
      </c>
      <c r="G201" s="198"/>
      <c r="H201" s="201">
        <v>82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365</v>
      </c>
      <c r="AU201" s="207" t="s">
        <v>85</v>
      </c>
      <c r="AV201" s="10" t="s">
        <v>85</v>
      </c>
      <c r="AW201" s="10" t="s">
        <v>32</v>
      </c>
      <c r="AX201" s="10" t="s">
        <v>76</v>
      </c>
      <c r="AY201" s="207" t="s">
        <v>149</v>
      </c>
    </row>
    <row r="202" spans="1:65" s="11" customFormat="1" ht="11.25">
      <c r="B202" s="208"/>
      <c r="C202" s="209"/>
      <c r="D202" s="177" t="s">
        <v>365</v>
      </c>
      <c r="E202" s="210" t="s">
        <v>1</v>
      </c>
      <c r="F202" s="211" t="s">
        <v>367</v>
      </c>
      <c r="G202" s="209"/>
      <c r="H202" s="212">
        <v>82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365</v>
      </c>
      <c r="AU202" s="218" t="s">
        <v>85</v>
      </c>
      <c r="AV202" s="11" t="s">
        <v>148</v>
      </c>
      <c r="AW202" s="11" t="s">
        <v>32</v>
      </c>
      <c r="AX202" s="11" t="s">
        <v>83</v>
      </c>
      <c r="AY202" s="218" t="s">
        <v>149</v>
      </c>
    </row>
    <row r="203" spans="1:65" s="2" customFormat="1" ht="16.5" customHeight="1">
      <c r="A203" s="34"/>
      <c r="B203" s="35"/>
      <c r="C203" s="164" t="s">
        <v>244</v>
      </c>
      <c r="D203" s="164" t="s">
        <v>144</v>
      </c>
      <c r="E203" s="165" t="s">
        <v>913</v>
      </c>
      <c r="F203" s="166" t="s">
        <v>914</v>
      </c>
      <c r="G203" s="167" t="s">
        <v>158</v>
      </c>
      <c r="H203" s="168">
        <v>1417</v>
      </c>
      <c r="I203" s="169"/>
      <c r="J203" s="170">
        <f>ROUND(I203*H203,2)</f>
        <v>0</v>
      </c>
      <c r="K203" s="166" t="s">
        <v>159</v>
      </c>
      <c r="L203" s="39"/>
      <c r="M203" s="171" t="s">
        <v>1</v>
      </c>
      <c r="N203" s="172" t="s">
        <v>41</v>
      </c>
      <c r="O203" s="71"/>
      <c r="P203" s="173">
        <f>O203*H203</f>
        <v>0</v>
      </c>
      <c r="Q203" s="173">
        <v>0</v>
      </c>
      <c r="R203" s="173">
        <f>Q203*H203</f>
        <v>0</v>
      </c>
      <c r="S203" s="173">
        <v>0</v>
      </c>
      <c r="T203" s="17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5" t="s">
        <v>148</v>
      </c>
      <c r="AT203" s="175" t="s">
        <v>144</v>
      </c>
      <c r="AU203" s="175" t="s">
        <v>85</v>
      </c>
      <c r="AY203" s="17" t="s">
        <v>149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7" t="s">
        <v>83</v>
      </c>
      <c r="BK203" s="176">
        <f>ROUND(I203*H203,2)</f>
        <v>0</v>
      </c>
      <c r="BL203" s="17" t="s">
        <v>148</v>
      </c>
      <c r="BM203" s="175" t="s">
        <v>247</v>
      </c>
    </row>
    <row r="204" spans="1:65" s="10" customFormat="1" ht="11.25">
      <c r="B204" s="197"/>
      <c r="C204" s="198"/>
      <c r="D204" s="177" t="s">
        <v>365</v>
      </c>
      <c r="E204" s="199" t="s">
        <v>1</v>
      </c>
      <c r="F204" s="200" t="s">
        <v>915</v>
      </c>
      <c r="G204" s="198"/>
      <c r="H204" s="201">
        <v>1417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365</v>
      </c>
      <c r="AU204" s="207" t="s">
        <v>85</v>
      </c>
      <c r="AV204" s="10" t="s">
        <v>85</v>
      </c>
      <c r="AW204" s="10" t="s">
        <v>32</v>
      </c>
      <c r="AX204" s="10" t="s">
        <v>76</v>
      </c>
      <c r="AY204" s="207" t="s">
        <v>149</v>
      </c>
    </row>
    <row r="205" spans="1:65" s="11" customFormat="1" ht="11.25">
      <c r="B205" s="208"/>
      <c r="C205" s="209"/>
      <c r="D205" s="177" t="s">
        <v>365</v>
      </c>
      <c r="E205" s="210" t="s">
        <v>1</v>
      </c>
      <c r="F205" s="211" t="s">
        <v>367</v>
      </c>
      <c r="G205" s="209"/>
      <c r="H205" s="212">
        <v>1417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365</v>
      </c>
      <c r="AU205" s="218" t="s">
        <v>85</v>
      </c>
      <c r="AV205" s="11" t="s">
        <v>148</v>
      </c>
      <c r="AW205" s="11" t="s">
        <v>32</v>
      </c>
      <c r="AX205" s="11" t="s">
        <v>83</v>
      </c>
      <c r="AY205" s="218" t="s">
        <v>149</v>
      </c>
    </row>
    <row r="206" spans="1:65" s="2" customFormat="1" ht="24.2" customHeight="1">
      <c r="A206" s="34"/>
      <c r="B206" s="35"/>
      <c r="C206" s="164" t="s">
        <v>200</v>
      </c>
      <c r="D206" s="164" t="s">
        <v>144</v>
      </c>
      <c r="E206" s="165" t="s">
        <v>916</v>
      </c>
      <c r="F206" s="166" t="s">
        <v>917</v>
      </c>
      <c r="G206" s="167" t="s">
        <v>147</v>
      </c>
      <c r="H206" s="168">
        <v>1865</v>
      </c>
      <c r="I206" s="169"/>
      <c r="J206" s="170">
        <f>ROUND(I206*H206,2)</f>
        <v>0</v>
      </c>
      <c r="K206" s="166" t="s">
        <v>159</v>
      </c>
      <c r="L206" s="39"/>
      <c r="M206" s="171" t="s">
        <v>1</v>
      </c>
      <c r="N206" s="172" t="s">
        <v>41</v>
      </c>
      <c r="O206" s="71"/>
      <c r="P206" s="173">
        <f>O206*H206</f>
        <v>0</v>
      </c>
      <c r="Q206" s="173">
        <v>0</v>
      </c>
      <c r="R206" s="173">
        <f>Q206*H206</f>
        <v>0</v>
      </c>
      <c r="S206" s="173">
        <v>0</v>
      </c>
      <c r="T206" s="17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5" t="s">
        <v>148</v>
      </c>
      <c r="AT206" s="175" t="s">
        <v>144</v>
      </c>
      <c r="AU206" s="175" t="s">
        <v>85</v>
      </c>
      <c r="AY206" s="17" t="s">
        <v>149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7" t="s">
        <v>83</v>
      </c>
      <c r="BK206" s="176">
        <f>ROUND(I206*H206,2)</f>
        <v>0</v>
      </c>
      <c r="BL206" s="17" t="s">
        <v>148</v>
      </c>
      <c r="BM206" s="175" t="s">
        <v>251</v>
      </c>
    </row>
    <row r="207" spans="1:65" s="10" customFormat="1" ht="11.25">
      <c r="B207" s="197"/>
      <c r="C207" s="198"/>
      <c r="D207" s="177" t="s">
        <v>365</v>
      </c>
      <c r="E207" s="199" t="s">
        <v>1</v>
      </c>
      <c r="F207" s="200" t="s">
        <v>918</v>
      </c>
      <c r="G207" s="198"/>
      <c r="H207" s="201">
        <v>1865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365</v>
      </c>
      <c r="AU207" s="207" t="s">
        <v>85</v>
      </c>
      <c r="AV207" s="10" t="s">
        <v>85</v>
      </c>
      <c r="AW207" s="10" t="s">
        <v>32</v>
      </c>
      <c r="AX207" s="10" t="s">
        <v>76</v>
      </c>
      <c r="AY207" s="207" t="s">
        <v>149</v>
      </c>
    </row>
    <row r="208" spans="1:65" s="11" customFormat="1" ht="11.25">
      <c r="B208" s="208"/>
      <c r="C208" s="209"/>
      <c r="D208" s="177" t="s">
        <v>365</v>
      </c>
      <c r="E208" s="210" t="s">
        <v>1</v>
      </c>
      <c r="F208" s="211" t="s">
        <v>367</v>
      </c>
      <c r="G208" s="209"/>
      <c r="H208" s="212">
        <v>1865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365</v>
      </c>
      <c r="AU208" s="218" t="s">
        <v>85</v>
      </c>
      <c r="AV208" s="11" t="s">
        <v>148</v>
      </c>
      <c r="AW208" s="11" t="s">
        <v>32</v>
      </c>
      <c r="AX208" s="11" t="s">
        <v>83</v>
      </c>
      <c r="AY208" s="218" t="s">
        <v>149</v>
      </c>
    </row>
    <row r="209" spans="1:65" s="2" customFormat="1" ht="24.2" customHeight="1">
      <c r="A209" s="34"/>
      <c r="B209" s="35"/>
      <c r="C209" s="164" t="s">
        <v>253</v>
      </c>
      <c r="D209" s="164" t="s">
        <v>144</v>
      </c>
      <c r="E209" s="165" t="s">
        <v>437</v>
      </c>
      <c r="F209" s="166" t="s">
        <v>438</v>
      </c>
      <c r="G209" s="167" t="s">
        <v>374</v>
      </c>
      <c r="H209" s="168">
        <v>0.47499999999999998</v>
      </c>
      <c r="I209" s="169"/>
      <c r="J209" s="170">
        <f>ROUND(I209*H209,2)</f>
        <v>0</v>
      </c>
      <c r="K209" s="166" t="s">
        <v>159</v>
      </c>
      <c r="L209" s="39"/>
      <c r="M209" s="171" t="s">
        <v>1</v>
      </c>
      <c r="N209" s="172" t="s">
        <v>41</v>
      </c>
      <c r="O209" s="7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5" t="s">
        <v>148</v>
      </c>
      <c r="AT209" s="175" t="s">
        <v>144</v>
      </c>
      <c r="AU209" s="175" t="s">
        <v>85</v>
      </c>
      <c r="AY209" s="17" t="s">
        <v>149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83</v>
      </c>
      <c r="BK209" s="176">
        <f>ROUND(I209*H209,2)</f>
        <v>0</v>
      </c>
      <c r="BL209" s="17" t="s">
        <v>148</v>
      </c>
      <c r="BM209" s="175" t="s">
        <v>256</v>
      </c>
    </row>
    <row r="210" spans="1:65" s="10" customFormat="1" ht="11.25">
      <c r="B210" s="197"/>
      <c r="C210" s="198"/>
      <c r="D210" s="177" t="s">
        <v>365</v>
      </c>
      <c r="E210" s="199" t="s">
        <v>1</v>
      </c>
      <c r="F210" s="200" t="s">
        <v>919</v>
      </c>
      <c r="G210" s="198"/>
      <c r="H210" s="201">
        <v>0.47499999999999998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365</v>
      </c>
      <c r="AU210" s="207" t="s">
        <v>85</v>
      </c>
      <c r="AV210" s="10" t="s">
        <v>85</v>
      </c>
      <c r="AW210" s="10" t="s">
        <v>32</v>
      </c>
      <c r="AX210" s="10" t="s">
        <v>76</v>
      </c>
      <c r="AY210" s="207" t="s">
        <v>149</v>
      </c>
    </row>
    <row r="211" spans="1:65" s="11" customFormat="1" ht="11.25">
      <c r="B211" s="208"/>
      <c r="C211" s="209"/>
      <c r="D211" s="177" t="s">
        <v>365</v>
      </c>
      <c r="E211" s="210" t="s">
        <v>1</v>
      </c>
      <c r="F211" s="211" t="s">
        <v>367</v>
      </c>
      <c r="G211" s="209"/>
      <c r="H211" s="212">
        <v>0.47499999999999998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365</v>
      </c>
      <c r="AU211" s="218" t="s">
        <v>85</v>
      </c>
      <c r="AV211" s="11" t="s">
        <v>148</v>
      </c>
      <c r="AW211" s="11" t="s">
        <v>32</v>
      </c>
      <c r="AX211" s="11" t="s">
        <v>83</v>
      </c>
      <c r="AY211" s="218" t="s">
        <v>149</v>
      </c>
    </row>
    <row r="212" spans="1:65" s="2" customFormat="1" ht="24.2" customHeight="1">
      <c r="A212" s="34"/>
      <c r="B212" s="35"/>
      <c r="C212" s="164" t="s">
        <v>205</v>
      </c>
      <c r="D212" s="164" t="s">
        <v>144</v>
      </c>
      <c r="E212" s="165" t="s">
        <v>920</v>
      </c>
      <c r="F212" s="166" t="s">
        <v>921</v>
      </c>
      <c r="G212" s="167" t="s">
        <v>922</v>
      </c>
      <c r="H212" s="168">
        <v>2</v>
      </c>
      <c r="I212" s="169"/>
      <c r="J212" s="170">
        <f>ROUND(I212*H212,2)</f>
        <v>0</v>
      </c>
      <c r="K212" s="166" t="s">
        <v>159</v>
      </c>
      <c r="L212" s="39"/>
      <c r="M212" s="171" t="s">
        <v>1</v>
      </c>
      <c r="N212" s="172" t="s">
        <v>41</v>
      </c>
      <c r="O212" s="71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5" t="s">
        <v>148</v>
      </c>
      <c r="AT212" s="175" t="s">
        <v>144</v>
      </c>
      <c r="AU212" s="175" t="s">
        <v>85</v>
      </c>
      <c r="AY212" s="17" t="s">
        <v>149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83</v>
      </c>
      <c r="BK212" s="176">
        <f>ROUND(I212*H212,2)</f>
        <v>0</v>
      </c>
      <c r="BL212" s="17" t="s">
        <v>148</v>
      </c>
      <c r="BM212" s="175" t="s">
        <v>261</v>
      </c>
    </row>
    <row r="213" spans="1:65" s="10" customFormat="1" ht="11.25">
      <c r="B213" s="197"/>
      <c r="C213" s="198"/>
      <c r="D213" s="177" t="s">
        <v>365</v>
      </c>
      <c r="E213" s="199" t="s">
        <v>1</v>
      </c>
      <c r="F213" s="200" t="s">
        <v>923</v>
      </c>
      <c r="G213" s="198"/>
      <c r="H213" s="201">
        <v>2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365</v>
      </c>
      <c r="AU213" s="207" t="s">
        <v>85</v>
      </c>
      <c r="AV213" s="10" t="s">
        <v>85</v>
      </c>
      <c r="AW213" s="10" t="s">
        <v>32</v>
      </c>
      <c r="AX213" s="10" t="s">
        <v>76</v>
      </c>
      <c r="AY213" s="207" t="s">
        <v>149</v>
      </c>
    </row>
    <row r="214" spans="1:65" s="11" customFormat="1" ht="11.25">
      <c r="B214" s="208"/>
      <c r="C214" s="209"/>
      <c r="D214" s="177" t="s">
        <v>365</v>
      </c>
      <c r="E214" s="210" t="s">
        <v>1</v>
      </c>
      <c r="F214" s="211" t="s">
        <v>367</v>
      </c>
      <c r="G214" s="209"/>
      <c r="H214" s="212">
        <v>2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365</v>
      </c>
      <c r="AU214" s="218" t="s">
        <v>85</v>
      </c>
      <c r="AV214" s="11" t="s">
        <v>148</v>
      </c>
      <c r="AW214" s="11" t="s">
        <v>32</v>
      </c>
      <c r="AX214" s="11" t="s">
        <v>83</v>
      </c>
      <c r="AY214" s="218" t="s">
        <v>149</v>
      </c>
    </row>
    <row r="215" spans="1:65" s="2" customFormat="1" ht="21.75" customHeight="1">
      <c r="A215" s="34"/>
      <c r="B215" s="35"/>
      <c r="C215" s="182" t="s">
        <v>263</v>
      </c>
      <c r="D215" s="182" t="s">
        <v>258</v>
      </c>
      <c r="E215" s="183" t="s">
        <v>924</v>
      </c>
      <c r="F215" s="184" t="s">
        <v>925</v>
      </c>
      <c r="G215" s="185" t="s">
        <v>158</v>
      </c>
      <c r="H215" s="186">
        <v>4</v>
      </c>
      <c r="I215" s="187"/>
      <c r="J215" s="188">
        <f>ROUND(I215*H215,2)</f>
        <v>0</v>
      </c>
      <c r="K215" s="184" t="s">
        <v>159</v>
      </c>
      <c r="L215" s="189"/>
      <c r="M215" s="190" t="s">
        <v>1</v>
      </c>
      <c r="N215" s="191" t="s">
        <v>41</v>
      </c>
      <c r="O215" s="71"/>
      <c r="P215" s="173">
        <f>O215*H215</f>
        <v>0</v>
      </c>
      <c r="Q215" s="173">
        <v>0</v>
      </c>
      <c r="R215" s="173">
        <f>Q215*H215</f>
        <v>0</v>
      </c>
      <c r="S215" s="173">
        <v>0</v>
      </c>
      <c r="T215" s="17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5" t="s">
        <v>640</v>
      </c>
      <c r="AT215" s="175" t="s">
        <v>258</v>
      </c>
      <c r="AU215" s="175" t="s">
        <v>85</v>
      </c>
      <c r="AY215" s="17" t="s">
        <v>149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83</v>
      </c>
      <c r="BK215" s="176">
        <f>ROUND(I215*H215,2)</f>
        <v>0</v>
      </c>
      <c r="BL215" s="17" t="s">
        <v>288</v>
      </c>
      <c r="BM215" s="175" t="s">
        <v>266</v>
      </c>
    </row>
    <row r="216" spans="1:65" s="10" customFormat="1" ht="11.25">
      <c r="B216" s="197"/>
      <c r="C216" s="198"/>
      <c r="D216" s="177" t="s">
        <v>365</v>
      </c>
      <c r="E216" s="199" t="s">
        <v>1</v>
      </c>
      <c r="F216" s="200" t="s">
        <v>926</v>
      </c>
      <c r="G216" s="198"/>
      <c r="H216" s="201">
        <v>4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365</v>
      </c>
      <c r="AU216" s="207" t="s">
        <v>85</v>
      </c>
      <c r="AV216" s="10" t="s">
        <v>85</v>
      </c>
      <c r="AW216" s="10" t="s">
        <v>32</v>
      </c>
      <c r="AX216" s="10" t="s">
        <v>76</v>
      </c>
      <c r="AY216" s="207" t="s">
        <v>149</v>
      </c>
    </row>
    <row r="217" spans="1:65" s="11" customFormat="1" ht="11.25">
      <c r="B217" s="208"/>
      <c r="C217" s="209"/>
      <c r="D217" s="177" t="s">
        <v>365</v>
      </c>
      <c r="E217" s="210" t="s">
        <v>1</v>
      </c>
      <c r="F217" s="211" t="s">
        <v>367</v>
      </c>
      <c r="G217" s="209"/>
      <c r="H217" s="212">
        <v>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365</v>
      </c>
      <c r="AU217" s="218" t="s">
        <v>85</v>
      </c>
      <c r="AV217" s="11" t="s">
        <v>148</v>
      </c>
      <c r="AW217" s="11" t="s">
        <v>32</v>
      </c>
      <c r="AX217" s="11" t="s">
        <v>83</v>
      </c>
      <c r="AY217" s="218" t="s">
        <v>149</v>
      </c>
    </row>
    <row r="218" spans="1:65" s="2" customFormat="1" ht="16.5" customHeight="1">
      <c r="A218" s="34"/>
      <c r="B218" s="35"/>
      <c r="C218" s="182" t="s">
        <v>209</v>
      </c>
      <c r="D218" s="182" t="s">
        <v>258</v>
      </c>
      <c r="E218" s="183" t="s">
        <v>927</v>
      </c>
      <c r="F218" s="184" t="s">
        <v>928</v>
      </c>
      <c r="G218" s="185" t="s">
        <v>158</v>
      </c>
      <c r="H218" s="186">
        <v>8</v>
      </c>
      <c r="I218" s="187"/>
      <c r="J218" s="188">
        <f>ROUND(I218*H218,2)</f>
        <v>0</v>
      </c>
      <c r="K218" s="184" t="s">
        <v>159</v>
      </c>
      <c r="L218" s="189"/>
      <c r="M218" s="190" t="s">
        <v>1</v>
      </c>
      <c r="N218" s="191" t="s">
        <v>41</v>
      </c>
      <c r="O218" s="71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5" t="s">
        <v>640</v>
      </c>
      <c r="AT218" s="175" t="s">
        <v>258</v>
      </c>
      <c r="AU218" s="175" t="s">
        <v>85</v>
      </c>
      <c r="AY218" s="17" t="s">
        <v>149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7" t="s">
        <v>83</v>
      </c>
      <c r="BK218" s="176">
        <f>ROUND(I218*H218,2)</f>
        <v>0</v>
      </c>
      <c r="BL218" s="17" t="s">
        <v>288</v>
      </c>
      <c r="BM218" s="175" t="s">
        <v>270</v>
      </c>
    </row>
    <row r="219" spans="1:65" s="10" customFormat="1" ht="11.25">
      <c r="B219" s="197"/>
      <c r="C219" s="198"/>
      <c r="D219" s="177" t="s">
        <v>365</v>
      </c>
      <c r="E219" s="199" t="s">
        <v>1</v>
      </c>
      <c r="F219" s="200" t="s">
        <v>929</v>
      </c>
      <c r="G219" s="198"/>
      <c r="H219" s="201">
        <v>8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365</v>
      </c>
      <c r="AU219" s="207" t="s">
        <v>85</v>
      </c>
      <c r="AV219" s="10" t="s">
        <v>85</v>
      </c>
      <c r="AW219" s="10" t="s">
        <v>32</v>
      </c>
      <c r="AX219" s="10" t="s">
        <v>76</v>
      </c>
      <c r="AY219" s="207" t="s">
        <v>149</v>
      </c>
    </row>
    <row r="220" spans="1:65" s="11" customFormat="1" ht="11.25">
      <c r="B220" s="208"/>
      <c r="C220" s="209"/>
      <c r="D220" s="177" t="s">
        <v>365</v>
      </c>
      <c r="E220" s="210" t="s">
        <v>1</v>
      </c>
      <c r="F220" s="211" t="s">
        <v>367</v>
      </c>
      <c r="G220" s="209"/>
      <c r="H220" s="212">
        <v>8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365</v>
      </c>
      <c r="AU220" s="218" t="s">
        <v>85</v>
      </c>
      <c r="AV220" s="11" t="s">
        <v>148</v>
      </c>
      <c r="AW220" s="11" t="s">
        <v>32</v>
      </c>
      <c r="AX220" s="11" t="s">
        <v>83</v>
      </c>
      <c r="AY220" s="218" t="s">
        <v>149</v>
      </c>
    </row>
    <row r="221" spans="1:65" s="2" customFormat="1" ht="24.2" customHeight="1">
      <c r="A221" s="34"/>
      <c r="B221" s="35"/>
      <c r="C221" s="182" t="s">
        <v>272</v>
      </c>
      <c r="D221" s="182" t="s">
        <v>258</v>
      </c>
      <c r="E221" s="183" t="s">
        <v>930</v>
      </c>
      <c r="F221" s="184" t="s">
        <v>931</v>
      </c>
      <c r="G221" s="185" t="s">
        <v>158</v>
      </c>
      <c r="H221" s="186">
        <v>40</v>
      </c>
      <c r="I221" s="187"/>
      <c r="J221" s="188">
        <f>ROUND(I221*H221,2)</f>
        <v>0</v>
      </c>
      <c r="K221" s="184" t="s">
        <v>159</v>
      </c>
      <c r="L221" s="189"/>
      <c r="M221" s="190" t="s">
        <v>1</v>
      </c>
      <c r="N221" s="191" t="s">
        <v>41</v>
      </c>
      <c r="O221" s="71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5" t="s">
        <v>640</v>
      </c>
      <c r="AT221" s="175" t="s">
        <v>258</v>
      </c>
      <c r="AU221" s="175" t="s">
        <v>85</v>
      </c>
      <c r="AY221" s="17" t="s">
        <v>149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7" t="s">
        <v>83</v>
      </c>
      <c r="BK221" s="176">
        <f>ROUND(I221*H221,2)</f>
        <v>0</v>
      </c>
      <c r="BL221" s="17" t="s">
        <v>288</v>
      </c>
      <c r="BM221" s="175" t="s">
        <v>275</v>
      </c>
    </row>
    <row r="222" spans="1:65" s="10" customFormat="1" ht="11.25">
      <c r="B222" s="197"/>
      <c r="C222" s="198"/>
      <c r="D222" s="177" t="s">
        <v>365</v>
      </c>
      <c r="E222" s="199" t="s">
        <v>1</v>
      </c>
      <c r="F222" s="200" t="s">
        <v>932</v>
      </c>
      <c r="G222" s="198"/>
      <c r="H222" s="201">
        <v>32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365</v>
      </c>
      <c r="AU222" s="207" t="s">
        <v>85</v>
      </c>
      <c r="AV222" s="10" t="s">
        <v>85</v>
      </c>
      <c r="AW222" s="10" t="s">
        <v>32</v>
      </c>
      <c r="AX222" s="10" t="s">
        <v>76</v>
      </c>
      <c r="AY222" s="207" t="s">
        <v>149</v>
      </c>
    </row>
    <row r="223" spans="1:65" s="10" customFormat="1" ht="11.25">
      <c r="B223" s="197"/>
      <c r="C223" s="198"/>
      <c r="D223" s="177" t="s">
        <v>365</v>
      </c>
      <c r="E223" s="199" t="s">
        <v>1</v>
      </c>
      <c r="F223" s="200" t="s">
        <v>929</v>
      </c>
      <c r="G223" s="198"/>
      <c r="H223" s="201">
        <v>8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365</v>
      </c>
      <c r="AU223" s="207" t="s">
        <v>85</v>
      </c>
      <c r="AV223" s="10" t="s">
        <v>85</v>
      </c>
      <c r="AW223" s="10" t="s">
        <v>32</v>
      </c>
      <c r="AX223" s="10" t="s">
        <v>76</v>
      </c>
      <c r="AY223" s="207" t="s">
        <v>149</v>
      </c>
    </row>
    <row r="224" spans="1:65" s="11" customFormat="1" ht="11.25">
      <c r="B224" s="208"/>
      <c r="C224" s="209"/>
      <c r="D224" s="177" t="s">
        <v>365</v>
      </c>
      <c r="E224" s="210" t="s">
        <v>1</v>
      </c>
      <c r="F224" s="211" t="s">
        <v>367</v>
      </c>
      <c r="G224" s="209"/>
      <c r="H224" s="212">
        <v>40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365</v>
      </c>
      <c r="AU224" s="218" t="s">
        <v>85</v>
      </c>
      <c r="AV224" s="11" t="s">
        <v>148</v>
      </c>
      <c r="AW224" s="11" t="s">
        <v>32</v>
      </c>
      <c r="AX224" s="11" t="s">
        <v>83</v>
      </c>
      <c r="AY224" s="218" t="s">
        <v>149</v>
      </c>
    </row>
    <row r="225" spans="1:65" s="2" customFormat="1" ht="24.2" customHeight="1">
      <c r="A225" s="34"/>
      <c r="B225" s="35"/>
      <c r="C225" s="164" t="s">
        <v>213</v>
      </c>
      <c r="D225" s="164" t="s">
        <v>144</v>
      </c>
      <c r="E225" s="165" t="s">
        <v>549</v>
      </c>
      <c r="F225" s="166" t="s">
        <v>550</v>
      </c>
      <c r="G225" s="167" t="s">
        <v>374</v>
      </c>
      <c r="H225" s="168">
        <v>0.79</v>
      </c>
      <c r="I225" s="169"/>
      <c r="J225" s="170">
        <f>ROUND(I225*H225,2)</f>
        <v>0</v>
      </c>
      <c r="K225" s="166" t="s">
        <v>159</v>
      </c>
      <c r="L225" s="39"/>
      <c r="M225" s="171" t="s">
        <v>1</v>
      </c>
      <c r="N225" s="172" t="s">
        <v>41</v>
      </c>
      <c r="O225" s="71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5" t="s">
        <v>148</v>
      </c>
      <c r="AT225" s="175" t="s">
        <v>144</v>
      </c>
      <c r="AU225" s="175" t="s">
        <v>85</v>
      </c>
      <c r="AY225" s="17" t="s">
        <v>149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7" t="s">
        <v>83</v>
      </c>
      <c r="BK225" s="176">
        <f>ROUND(I225*H225,2)</f>
        <v>0</v>
      </c>
      <c r="BL225" s="17" t="s">
        <v>148</v>
      </c>
      <c r="BM225" s="175" t="s">
        <v>279</v>
      </c>
    </row>
    <row r="226" spans="1:65" s="2" customFormat="1" ht="19.5">
      <c r="A226" s="34"/>
      <c r="B226" s="35"/>
      <c r="C226" s="36"/>
      <c r="D226" s="177" t="s">
        <v>150</v>
      </c>
      <c r="E226" s="36"/>
      <c r="F226" s="178" t="s">
        <v>552</v>
      </c>
      <c r="G226" s="36"/>
      <c r="H226" s="36"/>
      <c r="I226" s="179"/>
      <c r="J226" s="36"/>
      <c r="K226" s="36"/>
      <c r="L226" s="39"/>
      <c r="M226" s="180"/>
      <c r="N226" s="181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150</v>
      </c>
      <c r="AU226" s="17" t="s">
        <v>85</v>
      </c>
    </row>
    <row r="227" spans="1:65" s="10" customFormat="1" ht="11.25">
      <c r="B227" s="197"/>
      <c r="C227" s="198"/>
      <c r="D227" s="177" t="s">
        <v>365</v>
      </c>
      <c r="E227" s="199" t="s">
        <v>1</v>
      </c>
      <c r="F227" s="200" t="s">
        <v>933</v>
      </c>
      <c r="G227" s="198"/>
      <c r="H227" s="201">
        <v>0.79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365</v>
      </c>
      <c r="AU227" s="207" t="s">
        <v>85</v>
      </c>
      <c r="AV227" s="10" t="s">
        <v>85</v>
      </c>
      <c r="AW227" s="10" t="s">
        <v>32</v>
      </c>
      <c r="AX227" s="10" t="s">
        <v>76</v>
      </c>
      <c r="AY227" s="207" t="s">
        <v>149</v>
      </c>
    </row>
    <row r="228" spans="1:65" s="11" customFormat="1" ht="11.25">
      <c r="B228" s="208"/>
      <c r="C228" s="209"/>
      <c r="D228" s="177" t="s">
        <v>365</v>
      </c>
      <c r="E228" s="210" t="s">
        <v>1</v>
      </c>
      <c r="F228" s="211" t="s">
        <v>367</v>
      </c>
      <c r="G228" s="209"/>
      <c r="H228" s="212">
        <v>0.79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365</v>
      </c>
      <c r="AU228" s="218" t="s">
        <v>85</v>
      </c>
      <c r="AV228" s="11" t="s">
        <v>148</v>
      </c>
      <c r="AW228" s="11" t="s">
        <v>32</v>
      </c>
      <c r="AX228" s="11" t="s">
        <v>83</v>
      </c>
      <c r="AY228" s="218" t="s">
        <v>149</v>
      </c>
    </row>
    <row r="229" spans="1:65" s="2" customFormat="1" ht="24.2" customHeight="1">
      <c r="A229" s="34"/>
      <c r="B229" s="35"/>
      <c r="C229" s="164" t="s">
        <v>281</v>
      </c>
      <c r="D229" s="164" t="s">
        <v>144</v>
      </c>
      <c r="E229" s="165" t="s">
        <v>934</v>
      </c>
      <c r="F229" s="166" t="s">
        <v>935</v>
      </c>
      <c r="G229" s="167" t="s">
        <v>374</v>
      </c>
      <c r="H229" s="168">
        <v>1.127</v>
      </c>
      <c r="I229" s="169"/>
      <c r="J229" s="170">
        <f>ROUND(I229*H229,2)</f>
        <v>0</v>
      </c>
      <c r="K229" s="166" t="s">
        <v>159</v>
      </c>
      <c r="L229" s="39"/>
      <c r="M229" s="171" t="s">
        <v>1</v>
      </c>
      <c r="N229" s="172" t="s">
        <v>41</v>
      </c>
      <c r="O229" s="7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5" t="s">
        <v>148</v>
      </c>
      <c r="AT229" s="175" t="s">
        <v>144</v>
      </c>
      <c r="AU229" s="175" t="s">
        <v>85</v>
      </c>
      <c r="AY229" s="17" t="s">
        <v>149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7" t="s">
        <v>83</v>
      </c>
      <c r="BK229" s="176">
        <f>ROUND(I229*H229,2)</f>
        <v>0</v>
      </c>
      <c r="BL229" s="17" t="s">
        <v>148</v>
      </c>
      <c r="BM229" s="175" t="s">
        <v>284</v>
      </c>
    </row>
    <row r="230" spans="1:65" s="2" customFormat="1" ht="19.5">
      <c r="A230" s="34"/>
      <c r="B230" s="35"/>
      <c r="C230" s="36"/>
      <c r="D230" s="177" t="s">
        <v>150</v>
      </c>
      <c r="E230" s="36"/>
      <c r="F230" s="178" t="s">
        <v>552</v>
      </c>
      <c r="G230" s="36"/>
      <c r="H230" s="36"/>
      <c r="I230" s="179"/>
      <c r="J230" s="36"/>
      <c r="K230" s="36"/>
      <c r="L230" s="39"/>
      <c r="M230" s="180"/>
      <c r="N230" s="181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150</v>
      </c>
      <c r="AU230" s="17" t="s">
        <v>85</v>
      </c>
    </row>
    <row r="231" spans="1:65" s="10" customFormat="1" ht="11.25">
      <c r="B231" s="197"/>
      <c r="C231" s="198"/>
      <c r="D231" s="177" t="s">
        <v>365</v>
      </c>
      <c r="E231" s="199" t="s">
        <v>1</v>
      </c>
      <c r="F231" s="200" t="s">
        <v>936</v>
      </c>
      <c r="G231" s="198"/>
      <c r="H231" s="201">
        <v>1.127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365</v>
      </c>
      <c r="AU231" s="207" t="s">
        <v>85</v>
      </c>
      <c r="AV231" s="10" t="s">
        <v>85</v>
      </c>
      <c r="AW231" s="10" t="s">
        <v>32</v>
      </c>
      <c r="AX231" s="10" t="s">
        <v>76</v>
      </c>
      <c r="AY231" s="207" t="s">
        <v>149</v>
      </c>
    </row>
    <row r="232" spans="1:65" s="11" customFormat="1" ht="11.25">
      <c r="B232" s="208"/>
      <c r="C232" s="209"/>
      <c r="D232" s="177" t="s">
        <v>365</v>
      </c>
      <c r="E232" s="210" t="s">
        <v>1</v>
      </c>
      <c r="F232" s="211" t="s">
        <v>367</v>
      </c>
      <c r="G232" s="209"/>
      <c r="H232" s="212">
        <v>1.127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365</v>
      </c>
      <c r="AU232" s="218" t="s">
        <v>85</v>
      </c>
      <c r="AV232" s="11" t="s">
        <v>148</v>
      </c>
      <c r="AW232" s="11" t="s">
        <v>32</v>
      </c>
      <c r="AX232" s="11" t="s">
        <v>83</v>
      </c>
      <c r="AY232" s="218" t="s">
        <v>149</v>
      </c>
    </row>
    <row r="233" spans="1:65" s="2" customFormat="1" ht="24.2" customHeight="1">
      <c r="A233" s="34"/>
      <c r="B233" s="35"/>
      <c r="C233" s="164" t="s">
        <v>217</v>
      </c>
      <c r="D233" s="164" t="s">
        <v>144</v>
      </c>
      <c r="E233" s="165" t="s">
        <v>937</v>
      </c>
      <c r="F233" s="166" t="s">
        <v>938</v>
      </c>
      <c r="G233" s="167" t="s">
        <v>472</v>
      </c>
      <c r="H233" s="168">
        <v>18</v>
      </c>
      <c r="I233" s="169"/>
      <c r="J233" s="170">
        <f>ROUND(I233*H233,2)</f>
        <v>0</v>
      </c>
      <c r="K233" s="166" t="s">
        <v>159</v>
      </c>
      <c r="L233" s="39"/>
      <c r="M233" s="171" t="s">
        <v>1</v>
      </c>
      <c r="N233" s="172" t="s">
        <v>41</v>
      </c>
      <c r="O233" s="71"/>
      <c r="P233" s="173">
        <f>O233*H233</f>
        <v>0</v>
      </c>
      <c r="Q233" s="173">
        <v>0</v>
      </c>
      <c r="R233" s="173">
        <f>Q233*H233</f>
        <v>0</v>
      </c>
      <c r="S233" s="173">
        <v>0</v>
      </c>
      <c r="T233" s="17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5" t="s">
        <v>148</v>
      </c>
      <c r="AT233" s="175" t="s">
        <v>144</v>
      </c>
      <c r="AU233" s="175" t="s">
        <v>85</v>
      </c>
      <c r="AY233" s="17" t="s">
        <v>149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7" t="s">
        <v>83</v>
      </c>
      <c r="BK233" s="176">
        <f>ROUND(I233*H233,2)</f>
        <v>0</v>
      </c>
      <c r="BL233" s="17" t="s">
        <v>148</v>
      </c>
      <c r="BM233" s="175" t="s">
        <v>288</v>
      </c>
    </row>
    <row r="234" spans="1:65" s="10" customFormat="1" ht="11.25">
      <c r="B234" s="197"/>
      <c r="C234" s="198"/>
      <c r="D234" s="177" t="s">
        <v>365</v>
      </c>
      <c r="E234" s="199" t="s">
        <v>1</v>
      </c>
      <c r="F234" s="200" t="s">
        <v>939</v>
      </c>
      <c r="G234" s="198"/>
      <c r="H234" s="201">
        <v>18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365</v>
      </c>
      <c r="AU234" s="207" t="s">
        <v>85</v>
      </c>
      <c r="AV234" s="10" t="s">
        <v>85</v>
      </c>
      <c r="AW234" s="10" t="s">
        <v>32</v>
      </c>
      <c r="AX234" s="10" t="s">
        <v>76</v>
      </c>
      <c r="AY234" s="207" t="s">
        <v>149</v>
      </c>
    </row>
    <row r="235" spans="1:65" s="11" customFormat="1" ht="11.25">
      <c r="B235" s="208"/>
      <c r="C235" s="209"/>
      <c r="D235" s="177" t="s">
        <v>365</v>
      </c>
      <c r="E235" s="210" t="s">
        <v>1</v>
      </c>
      <c r="F235" s="211" t="s">
        <v>367</v>
      </c>
      <c r="G235" s="209"/>
      <c r="H235" s="212">
        <v>18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365</v>
      </c>
      <c r="AU235" s="218" t="s">
        <v>85</v>
      </c>
      <c r="AV235" s="11" t="s">
        <v>148</v>
      </c>
      <c r="AW235" s="11" t="s">
        <v>32</v>
      </c>
      <c r="AX235" s="11" t="s">
        <v>83</v>
      </c>
      <c r="AY235" s="218" t="s">
        <v>149</v>
      </c>
    </row>
    <row r="236" spans="1:65" s="2" customFormat="1" ht="24.2" customHeight="1">
      <c r="A236" s="34"/>
      <c r="B236" s="35"/>
      <c r="C236" s="164" t="s">
        <v>290</v>
      </c>
      <c r="D236" s="164" t="s">
        <v>144</v>
      </c>
      <c r="E236" s="165" t="s">
        <v>940</v>
      </c>
      <c r="F236" s="166" t="s">
        <v>941</v>
      </c>
      <c r="G236" s="167" t="s">
        <v>472</v>
      </c>
      <c r="H236" s="168">
        <v>16</v>
      </c>
      <c r="I236" s="169"/>
      <c r="J236" s="170">
        <f>ROUND(I236*H236,2)</f>
        <v>0</v>
      </c>
      <c r="K236" s="166" t="s">
        <v>159</v>
      </c>
      <c r="L236" s="39"/>
      <c r="M236" s="171" t="s">
        <v>1</v>
      </c>
      <c r="N236" s="172" t="s">
        <v>41</v>
      </c>
      <c r="O236" s="71"/>
      <c r="P236" s="173">
        <f>O236*H236</f>
        <v>0</v>
      </c>
      <c r="Q236" s="173">
        <v>0</v>
      </c>
      <c r="R236" s="173">
        <f>Q236*H236</f>
        <v>0</v>
      </c>
      <c r="S236" s="173">
        <v>0</v>
      </c>
      <c r="T236" s="17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5" t="s">
        <v>148</v>
      </c>
      <c r="AT236" s="175" t="s">
        <v>144</v>
      </c>
      <c r="AU236" s="175" t="s">
        <v>85</v>
      </c>
      <c r="AY236" s="17" t="s">
        <v>149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7" t="s">
        <v>83</v>
      </c>
      <c r="BK236" s="176">
        <f>ROUND(I236*H236,2)</f>
        <v>0</v>
      </c>
      <c r="BL236" s="17" t="s">
        <v>148</v>
      </c>
      <c r="BM236" s="175" t="s">
        <v>294</v>
      </c>
    </row>
    <row r="237" spans="1:65" s="10" customFormat="1" ht="11.25">
      <c r="B237" s="197"/>
      <c r="C237" s="198"/>
      <c r="D237" s="177" t="s">
        <v>365</v>
      </c>
      <c r="E237" s="199" t="s">
        <v>1</v>
      </c>
      <c r="F237" s="200" t="s">
        <v>923</v>
      </c>
      <c r="G237" s="198"/>
      <c r="H237" s="201">
        <v>2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365</v>
      </c>
      <c r="AU237" s="207" t="s">
        <v>85</v>
      </c>
      <c r="AV237" s="10" t="s">
        <v>85</v>
      </c>
      <c r="AW237" s="10" t="s">
        <v>32</v>
      </c>
      <c r="AX237" s="10" t="s">
        <v>76</v>
      </c>
      <c r="AY237" s="207" t="s">
        <v>149</v>
      </c>
    </row>
    <row r="238" spans="1:65" s="10" customFormat="1" ht="11.25">
      <c r="B238" s="197"/>
      <c r="C238" s="198"/>
      <c r="D238" s="177" t="s">
        <v>365</v>
      </c>
      <c r="E238" s="199" t="s">
        <v>1</v>
      </c>
      <c r="F238" s="200" t="s">
        <v>942</v>
      </c>
      <c r="G238" s="198"/>
      <c r="H238" s="201">
        <v>14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365</v>
      </c>
      <c r="AU238" s="207" t="s">
        <v>85</v>
      </c>
      <c r="AV238" s="10" t="s">
        <v>85</v>
      </c>
      <c r="AW238" s="10" t="s">
        <v>32</v>
      </c>
      <c r="AX238" s="10" t="s">
        <v>76</v>
      </c>
      <c r="AY238" s="207" t="s">
        <v>149</v>
      </c>
    </row>
    <row r="239" spans="1:65" s="11" customFormat="1" ht="11.25">
      <c r="B239" s="208"/>
      <c r="C239" s="209"/>
      <c r="D239" s="177" t="s">
        <v>365</v>
      </c>
      <c r="E239" s="210" t="s">
        <v>1</v>
      </c>
      <c r="F239" s="211" t="s">
        <v>367</v>
      </c>
      <c r="G239" s="209"/>
      <c r="H239" s="212">
        <v>16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365</v>
      </c>
      <c r="AU239" s="218" t="s">
        <v>85</v>
      </c>
      <c r="AV239" s="11" t="s">
        <v>148</v>
      </c>
      <c r="AW239" s="11" t="s">
        <v>32</v>
      </c>
      <c r="AX239" s="11" t="s">
        <v>83</v>
      </c>
      <c r="AY239" s="218" t="s">
        <v>149</v>
      </c>
    </row>
    <row r="240" spans="1:65" s="2" customFormat="1" ht="24.2" customHeight="1">
      <c r="A240" s="34"/>
      <c r="B240" s="35"/>
      <c r="C240" s="164" t="s">
        <v>221</v>
      </c>
      <c r="D240" s="164" t="s">
        <v>144</v>
      </c>
      <c r="E240" s="165" t="s">
        <v>943</v>
      </c>
      <c r="F240" s="166" t="s">
        <v>944</v>
      </c>
      <c r="G240" s="167" t="s">
        <v>472</v>
      </c>
      <c r="H240" s="168">
        <v>16</v>
      </c>
      <c r="I240" s="169"/>
      <c r="J240" s="170">
        <f>ROUND(I240*H240,2)</f>
        <v>0</v>
      </c>
      <c r="K240" s="166" t="s">
        <v>159</v>
      </c>
      <c r="L240" s="39"/>
      <c r="M240" s="171" t="s">
        <v>1</v>
      </c>
      <c r="N240" s="172" t="s">
        <v>41</v>
      </c>
      <c r="O240" s="71"/>
      <c r="P240" s="173">
        <f>O240*H240</f>
        <v>0</v>
      </c>
      <c r="Q240" s="173">
        <v>0</v>
      </c>
      <c r="R240" s="173">
        <f>Q240*H240</f>
        <v>0</v>
      </c>
      <c r="S240" s="173">
        <v>0</v>
      </c>
      <c r="T240" s="17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5" t="s">
        <v>148</v>
      </c>
      <c r="AT240" s="175" t="s">
        <v>144</v>
      </c>
      <c r="AU240" s="175" t="s">
        <v>85</v>
      </c>
      <c r="AY240" s="17" t="s">
        <v>149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7" t="s">
        <v>83</v>
      </c>
      <c r="BK240" s="176">
        <f>ROUND(I240*H240,2)</f>
        <v>0</v>
      </c>
      <c r="BL240" s="17" t="s">
        <v>148</v>
      </c>
      <c r="BM240" s="175" t="s">
        <v>298</v>
      </c>
    </row>
    <row r="241" spans="1:65" s="10" customFormat="1" ht="11.25">
      <c r="B241" s="197"/>
      <c r="C241" s="198"/>
      <c r="D241" s="177" t="s">
        <v>365</v>
      </c>
      <c r="E241" s="199" t="s">
        <v>1</v>
      </c>
      <c r="F241" s="200" t="s">
        <v>945</v>
      </c>
      <c r="G241" s="198"/>
      <c r="H241" s="201">
        <v>16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365</v>
      </c>
      <c r="AU241" s="207" t="s">
        <v>85</v>
      </c>
      <c r="AV241" s="10" t="s">
        <v>85</v>
      </c>
      <c r="AW241" s="10" t="s">
        <v>32</v>
      </c>
      <c r="AX241" s="10" t="s">
        <v>76</v>
      </c>
      <c r="AY241" s="207" t="s">
        <v>149</v>
      </c>
    </row>
    <row r="242" spans="1:65" s="11" customFormat="1" ht="11.25">
      <c r="B242" s="208"/>
      <c r="C242" s="209"/>
      <c r="D242" s="177" t="s">
        <v>365</v>
      </c>
      <c r="E242" s="210" t="s">
        <v>1</v>
      </c>
      <c r="F242" s="211" t="s">
        <v>367</v>
      </c>
      <c r="G242" s="209"/>
      <c r="H242" s="212">
        <v>16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365</v>
      </c>
      <c r="AU242" s="218" t="s">
        <v>85</v>
      </c>
      <c r="AV242" s="11" t="s">
        <v>148</v>
      </c>
      <c r="AW242" s="11" t="s">
        <v>32</v>
      </c>
      <c r="AX242" s="11" t="s">
        <v>83</v>
      </c>
      <c r="AY242" s="218" t="s">
        <v>149</v>
      </c>
    </row>
    <row r="243" spans="1:65" s="2" customFormat="1" ht="24.2" customHeight="1">
      <c r="A243" s="34"/>
      <c r="B243" s="35"/>
      <c r="C243" s="164" t="s">
        <v>300</v>
      </c>
      <c r="D243" s="164" t="s">
        <v>144</v>
      </c>
      <c r="E243" s="165" t="s">
        <v>946</v>
      </c>
      <c r="F243" s="166" t="s">
        <v>947</v>
      </c>
      <c r="G243" s="167" t="s">
        <v>472</v>
      </c>
      <c r="H243" s="168">
        <v>14</v>
      </c>
      <c r="I243" s="169"/>
      <c r="J243" s="170">
        <f>ROUND(I243*H243,2)</f>
        <v>0</v>
      </c>
      <c r="K243" s="166" t="s">
        <v>159</v>
      </c>
      <c r="L243" s="39"/>
      <c r="M243" s="171" t="s">
        <v>1</v>
      </c>
      <c r="N243" s="172" t="s">
        <v>41</v>
      </c>
      <c r="O243" s="71"/>
      <c r="P243" s="173">
        <f>O243*H243</f>
        <v>0</v>
      </c>
      <c r="Q243" s="173">
        <v>0</v>
      </c>
      <c r="R243" s="173">
        <f>Q243*H243</f>
        <v>0</v>
      </c>
      <c r="S243" s="173">
        <v>0</v>
      </c>
      <c r="T243" s="17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5" t="s">
        <v>148</v>
      </c>
      <c r="AT243" s="175" t="s">
        <v>144</v>
      </c>
      <c r="AU243" s="175" t="s">
        <v>85</v>
      </c>
      <c r="AY243" s="17" t="s">
        <v>149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17" t="s">
        <v>83</v>
      </c>
      <c r="BK243" s="176">
        <f>ROUND(I243*H243,2)</f>
        <v>0</v>
      </c>
      <c r="BL243" s="17" t="s">
        <v>148</v>
      </c>
      <c r="BM243" s="175" t="s">
        <v>303</v>
      </c>
    </row>
    <row r="244" spans="1:65" s="2" customFormat="1" ht="37.9" customHeight="1">
      <c r="A244" s="34"/>
      <c r="B244" s="35"/>
      <c r="C244" s="164" t="s">
        <v>225</v>
      </c>
      <c r="D244" s="164" t="s">
        <v>144</v>
      </c>
      <c r="E244" s="165" t="s">
        <v>485</v>
      </c>
      <c r="F244" s="166" t="s">
        <v>486</v>
      </c>
      <c r="G244" s="167" t="s">
        <v>147</v>
      </c>
      <c r="H244" s="168">
        <v>1965</v>
      </c>
      <c r="I244" s="169"/>
      <c r="J244" s="170">
        <f>ROUND(I244*H244,2)</f>
        <v>0</v>
      </c>
      <c r="K244" s="166" t="s">
        <v>159</v>
      </c>
      <c r="L244" s="39"/>
      <c r="M244" s="171" t="s">
        <v>1</v>
      </c>
      <c r="N244" s="172" t="s">
        <v>41</v>
      </c>
      <c r="O244" s="71"/>
      <c r="P244" s="173">
        <f>O244*H244</f>
        <v>0</v>
      </c>
      <c r="Q244" s="173">
        <v>0</v>
      </c>
      <c r="R244" s="173">
        <f>Q244*H244</f>
        <v>0</v>
      </c>
      <c r="S244" s="173">
        <v>0</v>
      </c>
      <c r="T244" s="17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5" t="s">
        <v>148</v>
      </c>
      <c r="AT244" s="175" t="s">
        <v>144</v>
      </c>
      <c r="AU244" s="175" t="s">
        <v>85</v>
      </c>
      <c r="AY244" s="17" t="s">
        <v>149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7" t="s">
        <v>83</v>
      </c>
      <c r="BK244" s="176">
        <f>ROUND(I244*H244,2)</f>
        <v>0</v>
      </c>
      <c r="BL244" s="17" t="s">
        <v>148</v>
      </c>
      <c r="BM244" s="175" t="s">
        <v>307</v>
      </c>
    </row>
    <row r="245" spans="1:65" s="2" customFormat="1" ht="19.5">
      <c r="A245" s="34"/>
      <c r="B245" s="35"/>
      <c r="C245" s="36"/>
      <c r="D245" s="177" t="s">
        <v>150</v>
      </c>
      <c r="E245" s="36"/>
      <c r="F245" s="178" t="s">
        <v>475</v>
      </c>
      <c r="G245" s="36"/>
      <c r="H245" s="36"/>
      <c r="I245" s="179"/>
      <c r="J245" s="36"/>
      <c r="K245" s="36"/>
      <c r="L245" s="39"/>
      <c r="M245" s="180"/>
      <c r="N245" s="181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150</v>
      </c>
      <c r="AU245" s="17" t="s">
        <v>85</v>
      </c>
    </row>
    <row r="246" spans="1:65" s="10" customFormat="1" ht="11.25">
      <c r="B246" s="197"/>
      <c r="C246" s="198"/>
      <c r="D246" s="177" t="s">
        <v>365</v>
      </c>
      <c r="E246" s="199" t="s">
        <v>1</v>
      </c>
      <c r="F246" s="200" t="s">
        <v>948</v>
      </c>
      <c r="G246" s="198"/>
      <c r="H246" s="201">
        <v>1965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365</v>
      </c>
      <c r="AU246" s="207" t="s">
        <v>85</v>
      </c>
      <c r="AV246" s="10" t="s">
        <v>85</v>
      </c>
      <c r="AW246" s="10" t="s">
        <v>32</v>
      </c>
      <c r="AX246" s="10" t="s">
        <v>76</v>
      </c>
      <c r="AY246" s="207" t="s">
        <v>149</v>
      </c>
    </row>
    <row r="247" spans="1:65" s="11" customFormat="1" ht="11.25">
      <c r="B247" s="208"/>
      <c r="C247" s="209"/>
      <c r="D247" s="177" t="s">
        <v>365</v>
      </c>
      <c r="E247" s="210" t="s">
        <v>1</v>
      </c>
      <c r="F247" s="211" t="s">
        <v>367</v>
      </c>
      <c r="G247" s="209"/>
      <c r="H247" s="212">
        <v>1965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365</v>
      </c>
      <c r="AU247" s="218" t="s">
        <v>85</v>
      </c>
      <c r="AV247" s="11" t="s">
        <v>148</v>
      </c>
      <c r="AW247" s="11" t="s">
        <v>32</v>
      </c>
      <c r="AX247" s="11" t="s">
        <v>83</v>
      </c>
      <c r="AY247" s="218" t="s">
        <v>149</v>
      </c>
    </row>
    <row r="248" spans="1:65" s="2" customFormat="1" ht="37.9" customHeight="1">
      <c r="A248" s="34"/>
      <c r="B248" s="35"/>
      <c r="C248" s="164" t="s">
        <v>309</v>
      </c>
      <c r="D248" s="164" t="s">
        <v>144</v>
      </c>
      <c r="E248" s="165" t="s">
        <v>949</v>
      </c>
      <c r="F248" s="166" t="s">
        <v>950</v>
      </c>
      <c r="G248" s="167" t="s">
        <v>147</v>
      </c>
      <c r="H248" s="168">
        <v>1965</v>
      </c>
      <c r="I248" s="169"/>
      <c r="J248" s="170">
        <f>ROUND(I248*H248,2)</f>
        <v>0</v>
      </c>
      <c r="K248" s="166" t="s">
        <v>159</v>
      </c>
      <c r="L248" s="39"/>
      <c r="M248" s="171" t="s">
        <v>1</v>
      </c>
      <c r="N248" s="172" t="s">
        <v>41</v>
      </c>
      <c r="O248" s="71"/>
      <c r="P248" s="173">
        <f>O248*H248</f>
        <v>0</v>
      </c>
      <c r="Q248" s="173">
        <v>0</v>
      </c>
      <c r="R248" s="173">
        <f>Q248*H248</f>
        <v>0</v>
      </c>
      <c r="S248" s="173">
        <v>0</v>
      </c>
      <c r="T248" s="17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5" t="s">
        <v>148</v>
      </c>
      <c r="AT248" s="175" t="s">
        <v>144</v>
      </c>
      <c r="AU248" s="175" t="s">
        <v>85</v>
      </c>
      <c r="AY248" s="17" t="s">
        <v>149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7" t="s">
        <v>83</v>
      </c>
      <c r="BK248" s="176">
        <f>ROUND(I248*H248,2)</f>
        <v>0</v>
      </c>
      <c r="BL248" s="17" t="s">
        <v>148</v>
      </c>
      <c r="BM248" s="175" t="s">
        <v>313</v>
      </c>
    </row>
    <row r="249" spans="1:65" s="2" customFormat="1" ht="19.5">
      <c r="A249" s="34"/>
      <c r="B249" s="35"/>
      <c r="C249" s="36"/>
      <c r="D249" s="177" t="s">
        <v>150</v>
      </c>
      <c r="E249" s="36"/>
      <c r="F249" s="178" t="s">
        <v>475</v>
      </c>
      <c r="G249" s="36"/>
      <c r="H249" s="36"/>
      <c r="I249" s="179"/>
      <c r="J249" s="36"/>
      <c r="K249" s="36"/>
      <c r="L249" s="39"/>
      <c r="M249" s="180"/>
      <c r="N249" s="181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150</v>
      </c>
      <c r="AU249" s="17" t="s">
        <v>85</v>
      </c>
    </row>
    <row r="250" spans="1:65" s="2" customFormat="1" ht="24.2" customHeight="1">
      <c r="A250" s="34"/>
      <c r="B250" s="35"/>
      <c r="C250" s="164" t="s">
        <v>230</v>
      </c>
      <c r="D250" s="164" t="s">
        <v>144</v>
      </c>
      <c r="E250" s="165" t="s">
        <v>951</v>
      </c>
      <c r="F250" s="166" t="s">
        <v>952</v>
      </c>
      <c r="G250" s="167" t="s">
        <v>147</v>
      </c>
      <c r="H250" s="168">
        <v>457.7</v>
      </c>
      <c r="I250" s="169"/>
      <c r="J250" s="170">
        <f>ROUND(I250*H250,2)</f>
        <v>0</v>
      </c>
      <c r="K250" s="166" t="s">
        <v>159</v>
      </c>
      <c r="L250" s="39"/>
      <c r="M250" s="171" t="s">
        <v>1</v>
      </c>
      <c r="N250" s="172" t="s">
        <v>41</v>
      </c>
      <c r="O250" s="71"/>
      <c r="P250" s="173">
        <f>O250*H250</f>
        <v>0</v>
      </c>
      <c r="Q250" s="173">
        <v>0</v>
      </c>
      <c r="R250" s="173">
        <f>Q250*H250</f>
        <v>0</v>
      </c>
      <c r="S250" s="173">
        <v>0</v>
      </c>
      <c r="T250" s="17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5" t="s">
        <v>148</v>
      </c>
      <c r="AT250" s="175" t="s">
        <v>144</v>
      </c>
      <c r="AU250" s="175" t="s">
        <v>85</v>
      </c>
      <c r="AY250" s="17" t="s">
        <v>149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7" t="s">
        <v>83</v>
      </c>
      <c r="BK250" s="176">
        <f>ROUND(I250*H250,2)</f>
        <v>0</v>
      </c>
      <c r="BL250" s="17" t="s">
        <v>148</v>
      </c>
      <c r="BM250" s="175" t="s">
        <v>317</v>
      </c>
    </row>
    <row r="251" spans="1:65" s="2" customFormat="1" ht="19.5">
      <c r="A251" s="34"/>
      <c r="B251" s="35"/>
      <c r="C251" s="36"/>
      <c r="D251" s="177" t="s">
        <v>150</v>
      </c>
      <c r="E251" s="36"/>
      <c r="F251" s="178" t="s">
        <v>475</v>
      </c>
      <c r="G251" s="36"/>
      <c r="H251" s="36"/>
      <c r="I251" s="179"/>
      <c r="J251" s="36"/>
      <c r="K251" s="36"/>
      <c r="L251" s="39"/>
      <c r="M251" s="180"/>
      <c r="N251" s="181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150</v>
      </c>
      <c r="AU251" s="17" t="s">
        <v>85</v>
      </c>
    </row>
    <row r="252" spans="1:65" s="2" customFormat="1" ht="33" customHeight="1">
      <c r="A252" s="34"/>
      <c r="B252" s="35"/>
      <c r="C252" s="164" t="s">
        <v>319</v>
      </c>
      <c r="D252" s="164" t="s">
        <v>144</v>
      </c>
      <c r="E252" s="165" t="s">
        <v>953</v>
      </c>
      <c r="F252" s="166" t="s">
        <v>954</v>
      </c>
      <c r="G252" s="167" t="s">
        <v>147</v>
      </c>
      <c r="H252" s="168">
        <v>2936.8</v>
      </c>
      <c r="I252" s="169"/>
      <c r="J252" s="170">
        <f>ROUND(I252*H252,2)</f>
        <v>0</v>
      </c>
      <c r="K252" s="166" t="s">
        <v>159</v>
      </c>
      <c r="L252" s="39"/>
      <c r="M252" s="171" t="s">
        <v>1</v>
      </c>
      <c r="N252" s="172" t="s">
        <v>41</v>
      </c>
      <c r="O252" s="71"/>
      <c r="P252" s="173">
        <f>O252*H252</f>
        <v>0</v>
      </c>
      <c r="Q252" s="173">
        <v>0</v>
      </c>
      <c r="R252" s="173">
        <f>Q252*H252</f>
        <v>0</v>
      </c>
      <c r="S252" s="173">
        <v>0</v>
      </c>
      <c r="T252" s="17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5" t="s">
        <v>148</v>
      </c>
      <c r="AT252" s="175" t="s">
        <v>144</v>
      </c>
      <c r="AU252" s="175" t="s">
        <v>85</v>
      </c>
      <c r="AY252" s="17" t="s">
        <v>149</v>
      </c>
      <c r="BE252" s="176">
        <f>IF(N252="základní",J252,0)</f>
        <v>0</v>
      </c>
      <c r="BF252" s="176">
        <f>IF(N252="snížená",J252,0)</f>
        <v>0</v>
      </c>
      <c r="BG252" s="176">
        <f>IF(N252="zákl. přenesená",J252,0)</f>
        <v>0</v>
      </c>
      <c r="BH252" s="176">
        <f>IF(N252="sníž. přenesená",J252,0)</f>
        <v>0</v>
      </c>
      <c r="BI252" s="176">
        <f>IF(N252="nulová",J252,0)</f>
        <v>0</v>
      </c>
      <c r="BJ252" s="17" t="s">
        <v>83</v>
      </c>
      <c r="BK252" s="176">
        <f>ROUND(I252*H252,2)</f>
        <v>0</v>
      </c>
      <c r="BL252" s="17" t="s">
        <v>148</v>
      </c>
      <c r="BM252" s="175" t="s">
        <v>323</v>
      </c>
    </row>
    <row r="253" spans="1:65" s="2" customFormat="1" ht="19.5">
      <c r="A253" s="34"/>
      <c r="B253" s="35"/>
      <c r="C253" s="36"/>
      <c r="D253" s="177" t="s">
        <v>150</v>
      </c>
      <c r="E253" s="36"/>
      <c r="F253" s="178" t="s">
        <v>475</v>
      </c>
      <c r="G253" s="36"/>
      <c r="H253" s="36"/>
      <c r="I253" s="179"/>
      <c r="J253" s="36"/>
      <c r="K253" s="36"/>
      <c r="L253" s="39"/>
      <c r="M253" s="180"/>
      <c r="N253" s="181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150</v>
      </c>
      <c r="AU253" s="17" t="s">
        <v>85</v>
      </c>
    </row>
    <row r="254" spans="1:65" s="10" customFormat="1" ht="11.25">
      <c r="B254" s="197"/>
      <c r="C254" s="198"/>
      <c r="D254" s="177" t="s">
        <v>365</v>
      </c>
      <c r="E254" s="199" t="s">
        <v>1</v>
      </c>
      <c r="F254" s="200" t="s">
        <v>955</v>
      </c>
      <c r="G254" s="198"/>
      <c r="H254" s="201">
        <v>2936.8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365</v>
      </c>
      <c r="AU254" s="207" t="s">
        <v>85</v>
      </c>
      <c r="AV254" s="10" t="s">
        <v>85</v>
      </c>
      <c r="AW254" s="10" t="s">
        <v>32</v>
      </c>
      <c r="AX254" s="10" t="s">
        <v>76</v>
      </c>
      <c r="AY254" s="207" t="s">
        <v>149</v>
      </c>
    </row>
    <row r="255" spans="1:65" s="11" customFormat="1" ht="11.25">
      <c r="B255" s="208"/>
      <c r="C255" s="209"/>
      <c r="D255" s="177" t="s">
        <v>365</v>
      </c>
      <c r="E255" s="210" t="s">
        <v>1</v>
      </c>
      <c r="F255" s="211" t="s">
        <v>367</v>
      </c>
      <c r="G255" s="209"/>
      <c r="H255" s="212">
        <v>2936.8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365</v>
      </c>
      <c r="AU255" s="218" t="s">
        <v>85</v>
      </c>
      <c r="AV255" s="11" t="s">
        <v>148</v>
      </c>
      <c r="AW255" s="11" t="s">
        <v>32</v>
      </c>
      <c r="AX255" s="11" t="s">
        <v>83</v>
      </c>
      <c r="AY255" s="218" t="s">
        <v>149</v>
      </c>
    </row>
    <row r="256" spans="1:65" s="2" customFormat="1" ht="16.5" customHeight="1">
      <c r="A256" s="34"/>
      <c r="B256" s="35"/>
      <c r="C256" s="164" t="s">
        <v>234</v>
      </c>
      <c r="D256" s="164" t="s">
        <v>144</v>
      </c>
      <c r="E256" s="165" t="s">
        <v>536</v>
      </c>
      <c r="F256" s="166" t="s">
        <v>537</v>
      </c>
      <c r="G256" s="167" t="s">
        <v>158</v>
      </c>
      <c r="H256" s="168">
        <v>256</v>
      </c>
      <c r="I256" s="169"/>
      <c r="J256" s="170">
        <f>ROUND(I256*H256,2)</f>
        <v>0</v>
      </c>
      <c r="K256" s="166" t="s">
        <v>159</v>
      </c>
      <c r="L256" s="39"/>
      <c r="M256" s="171" t="s">
        <v>1</v>
      </c>
      <c r="N256" s="172" t="s">
        <v>41</v>
      </c>
      <c r="O256" s="71"/>
      <c r="P256" s="173">
        <f>O256*H256</f>
        <v>0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5" t="s">
        <v>148</v>
      </c>
      <c r="AT256" s="175" t="s">
        <v>144</v>
      </c>
      <c r="AU256" s="175" t="s">
        <v>85</v>
      </c>
      <c r="AY256" s="17" t="s">
        <v>149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7" t="s">
        <v>83</v>
      </c>
      <c r="BK256" s="176">
        <f>ROUND(I256*H256,2)</f>
        <v>0</v>
      </c>
      <c r="BL256" s="17" t="s">
        <v>148</v>
      </c>
      <c r="BM256" s="175" t="s">
        <v>327</v>
      </c>
    </row>
    <row r="257" spans="1:65" s="10" customFormat="1" ht="11.25">
      <c r="B257" s="197"/>
      <c r="C257" s="198"/>
      <c r="D257" s="177" t="s">
        <v>365</v>
      </c>
      <c r="E257" s="199" t="s">
        <v>1</v>
      </c>
      <c r="F257" s="200" t="s">
        <v>956</v>
      </c>
      <c r="G257" s="198"/>
      <c r="H257" s="201">
        <v>256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365</v>
      </c>
      <c r="AU257" s="207" t="s">
        <v>85</v>
      </c>
      <c r="AV257" s="10" t="s">
        <v>85</v>
      </c>
      <c r="AW257" s="10" t="s">
        <v>32</v>
      </c>
      <c r="AX257" s="10" t="s">
        <v>76</v>
      </c>
      <c r="AY257" s="207" t="s">
        <v>149</v>
      </c>
    </row>
    <row r="258" spans="1:65" s="11" customFormat="1" ht="11.25">
      <c r="B258" s="208"/>
      <c r="C258" s="209"/>
      <c r="D258" s="177" t="s">
        <v>365</v>
      </c>
      <c r="E258" s="210" t="s">
        <v>1</v>
      </c>
      <c r="F258" s="211" t="s">
        <v>367</v>
      </c>
      <c r="G258" s="209"/>
      <c r="H258" s="212">
        <v>256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365</v>
      </c>
      <c r="AU258" s="218" t="s">
        <v>85</v>
      </c>
      <c r="AV258" s="11" t="s">
        <v>148</v>
      </c>
      <c r="AW258" s="11" t="s">
        <v>32</v>
      </c>
      <c r="AX258" s="11" t="s">
        <v>83</v>
      </c>
      <c r="AY258" s="218" t="s">
        <v>149</v>
      </c>
    </row>
    <row r="259" spans="1:65" s="2" customFormat="1" ht="24.2" customHeight="1">
      <c r="A259" s="34"/>
      <c r="B259" s="35"/>
      <c r="C259" s="182" t="s">
        <v>329</v>
      </c>
      <c r="D259" s="182" t="s">
        <v>258</v>
      </c>
      <c r="E259" s="183" t="s">
        <v>770</v>
      </c>
      <c r="F259" s="184" t="s">
        <v>957</v>
      </c>
      <c r="G259" s="185" t="s">
        <v>158</v>
      </c>
      <c r="H259" s="186">
        <v>256</v>
      </c>
      <c r="I259" s="187"/>
      <c r="J259" s="188">
        <f>ROUND(I259*H259,2)</f>
        <v>0</v>
      </c>
      <c r="K259" s="184" t="s">
        <v>159</v>
      </c>
      <c r="L259" s="189"/>
      <c r="M259" s="190" t="s">
        <v>1</v>
      </c>
      <c r="N259" s="191" t="s">
        <v>41</v>
      </c>
      <c r="O259" s="71"/>
      <c r="P259" s="173">
        <f>O259*H259</f>
        <v>0</v>
      </c>
      <c r="Q259" s="173">
        <v>0</v>
      </c>
      <c r="R259" s="173">
        <f>Q259*H259</f>
        <v>0</v>
      </c>
      <c r="S259" s="173">
        <v>0</v>
      </c>
      <c r="T259" s="17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5" t="s">
        <v>640</v>
      </c>
      <c r="AT259" s="175" t="s">
        <v>258</v>
      </c>
      <c r="AU259" s="175" t="s">
        <v>85</v>
      </c>
      <c r="AY259" s="17" t="s">
        <v>149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83</v>
      </c>
      <c r="BK259" s="176">
        <f>ROUND(I259*H259,2)</f>
        <v>0</v>
      </c>
      <c r="BL259" s="17" t="s">
        <v>288</v>
      </c>
      <c r="BM259" s="175" t="s">
        <v>332</v>
      </c>
    </row>
    <row r="260" spans="1:65" s="2" customFormat="1" ht="24.2" customHeight="1">
      <c r="A260" s="34"/>
      <c r="B260" s="35"/>
      <c r="C260" s="164" t="s">
        <v>238</v>
      </c>
      <c r="D260" s="164" t="s">
        <v>144</v>
      </c>
      <c r="E260" s="165" t="s">
        <v>633</v>
      </c>
      <c r="F260" s="166" t="s">
        <v>634</v>
      </c>
      <c r="G260" s="167" t="s">
        <v>158</v>
      </c>
      <c r="H260" s="168">
        <v>22</v>
      </c>
      <c r="I260" s="169"/>
      <c r="J260" s="170">
        <f>ROUND(I260*H260,2)</f>
        <v>0</v>
      </c>
      <c r="K260" s="166" t="s">
        <v>1</v>
      </c>
      <c r="L260" s="39"/>
      <c r="M260" s="171" t="s">
        <v>1</v>
      </c>
      <c r="N260" s="172" t="s">
        <v>41</v>
      </c>
      <c r="O260" s="71"/>
      <c r="P260" s="173">
        <f>O260*H260</f>
        <v>0</v>
      </c>
      <c r="Q260" s="173">
        <v>0</v>
      </c>
      <c r="R260" s="173">
        <f>Q260*H260</f>
        <v>0</v>
      </c>
      <c r="S260" s="173">
        <v>0</v>
      </c>
      <c r="T260" s="17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5" t="s">
        <v>148</v>
      </c>
      <c r="AT260" s="175" t="s">
        <v>144</v>
      </c>
      <c r="AU260" s="175" t="s">
        <v>85</v>
      </c>
      <c r="AY260" s="17" t="s">
        <v>149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17" t="s">
        <v>83</v>
      </c>
      <c r="BK260" s="176">
        <f>ROUND(I260*H260,2)</f>
        <v>0</v>
      </c>
      <c r="BL260" s="17" t="s">
        <v>148</v>
      </c>
      <c r="BM260" s="175" t="s">
        <v>336</v>
      </c>
    </row>
    <row r="261" spans="1:65" s="10" customFormat="1" ht="11.25">
      <c r="B261" s="197"/>
      <c r="C261" s="198"/>
      <c r="D261" s="177" t="s">
        <v>365</v>
      </c>
      <c r="E261" s="199" t="s">
        <v>1</v>
      </c>
      <c r="F261" s="200" t="s">
        <v>958</v>
      </c>
      <c r="G261" s="198"/>
      <c r="H261" s="201">
        <v>22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365</v>
      </c>
      <c r="AU261" s="207" t="s">
        <v>85</v>
      </c>
      <c r="AV261" s="10" t="s">
        <v>85</v>
      </c>
      <c r="AW261" s="10" t="s">
        <v>32</v>
      </c>
      <c r="AX261" s="10" t="s">
        <v>76</v>
      </c>
      <c r="AY261" s="207" t="s">
        <v>149</v>
      </c>
    </row>
    <row r="262" spans="1:65" s="11" customFormat="1" ht="11.25">
      <c r="B262" s="208"/>
      <c r="C262" s="209"/>
      <c r="D262" s="177" t="s">
        <v>365</v>
      </c>
      <c r="E262" s="210" t="s">
        <v>1</v>
      </c>
      <c r="F262" s="211" t="s">
        <v>367</v>
      </c>
      <c r="G262" s="209"/>
      <c r="H262" s="212">
        <v>22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365</v>
      </c>
      <c r="AU262" s="218" t="s">
        <v>85</v>
      </c>
      <c r="AV262" s="11" t="s">
        <v>148</v>
      </c>
      <c r="AW262" s="11" t="s">
        <v>32</v>
      </c>
      <c r="AX262" s="11" t="s">
        <v>83</v>
      </c>
      <c r="AY262" s="218" t="s">
        <v>149</v>
      </c>
    </row>
    <row r="263" spans="1:65" s="2" customFormat="1" ht="24.2" customHeight="1">
      <c r="A263" s="34"/>
      <c r="B263" s="35"/>
      <c r="C263" s="182" t="s">
        <v>338</v>
      </c>
      <c r="D263" s="182" t="s">
        <v>258</v>
      </c>
      <c r="E263" s="183" t="s">
        <v>638</v>
      </c>
      <c r="F263" s="184" t="s">
        <v>959</v>
      </c>
      <c r="G263" s="185" t="s">
        <v>370</v>
      </c>
      <c r="H263" s="186">
        <v>8.7999999999999995E-2</v>
      </c>
      <c r="I263" s="187"/>
      <c r="J263" s="188">
        <f>ROUND(I263*H263,2)</f>
        <v>0</v>
      </c>
      <c r="K263" s="184" t="s">
        <v>1</v>
      </c>
      <c r="L263" s="189"/>
      <c r="M263" s="190" t="s">
        <v>1</v>
      </c>
      <c r="N263" s="191" t="s">
        <v>41</v>
      </c>
      <c r="O263" s="71"/>
      <c r="P263" s="173">
        <f>O263*H263</f>
        <v>0</v>
      </c>
      <c r="Q263" s="173">
        <v>0</v>
      </c>
      <c r="R263" s="173">
        <f>Q263*H263</f>
        <v>0</v>
      </c>
      <c r="S263" s="173">
        <v>0</v>
      </c>
      <c r="T263" s="17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5" t="s">
        <v>640</v>
      </c>
      <c r="AT263" s="175" t="s">
        <v>258</v>
      </c>
      <c r="AU263" s="175" t="s">
        <v>85</v>
      </c>
      <c r="AY263" s="17" t="s">
        <v>149</v>
      </c>
      <c r="BE263" s="176">
        <f>IF(N263="základní",J263,0)</f>
        <v>0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7" t="s">
        <v>83</v>
      </c>
      <c r="BK263" s="176">
        <f>ROUND(I263*H263,2)</f>
        <v>0</v>
      </c>
      <c r="BL263" s="17" t="s">
        <v>288</v>
      </c>
      <c r="BM263" s="175" t="s">
        <v>960</v>
      </c>
    </row>
    <row r="264" spans="1:65" s="12" customFormat="1" ht="11.25">
      <c r="B264" s="219"/>
      <c r="C264" s="220"/>
      <c r="D264" s="177" t="s">
        <v>365</v>
      </c>
      <c r="E264" s="221" t="s">
        <v>1</v>
      </c>
      <c r="F264" s="222" t="s">
        <v>642</v>
      </c>
      <c r="G264" s="220"/>
      <c r="H264" s="221" t="s">
        <v>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365</v>
      </c>
      <c r="AU264" s="228" t="s">
        <v>85</v>
      </c>
      <c r="AV264" s="12" t="s">
        <v>83</v>
      </c>
      <c r="AW264" s="12" t="s">
        <v>32</v>
      </c>
      <c r="AX264" s="12" t="s">
        <v>76</v>
      </c>
      <c r="AY264" s="228" t="s">
        <v>149</v>
      </c>
    </row>
    <row r="265" spans="1:65" s="10" customFormat="1" ht="11.25">
      <c r="B265" s="197"/>
      <c r="C265" s="198"/>
      <c r="D265" s="177" t="s">
        <v>365</v>
      </c>
      <c r="E265" s="199" t="s">
        <v>1</v>
      </c>
      <c r="F265" s="200" t="s">
        <v>961</v>
      </c>
      <c r="G265" s="198"/>
      <c r="H265" s="201">
        <v>8.7999999999999995E-2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365</v>
      </c>
      <c r="AU265" s="207" t="s">
        <v>85</v>
      </c>
      <c r="AV265" s="10" t="s">
        <v>85</v>
      </c>
      <c r="AW265" s="10" t="s">
        <v>32</v>
      </c>
      <c r="AX265" s="10" t="s">
        <v>83</v>
      </c>
      <c r="AY265" s="207" t="s">
        <v>149</v>
      </c>
    </row>
    <row r="266" spans="1:65" s="2" customFormat="1" ht="21.75" customHeight="1">
      <c r="A266" s="34"/>
      <c r="B266" s="35"/>
      <c r="C266" s="182" t="s">
        <v>242</v>
      </c>
      <c r="D266" s="182" t="s">
        <v>258</v>
      </c>
      <c r="E266" s="183" t="s">
        <v>644</v>
      </c>
      <c r="F266" s="184" t="s">
        <v>645</v>
      </c>
      <c r="G266" s="185" t="s">
        <v>462</v>
      </c>
      <c r="H266" s="186">
        <v>1.76</v>
      </c>
      <c r="I266" s="187"/>
      <c r="J266" s="188">
        <f>ROUND(I266*H266,2)</f>
        <v>0</v>
      </c>
      <c r="K266" s="184" t="s">
        <v>159</v>
      </c>
      <c r="L266" s="189"/>
      <c r="M266" s="190" t="s">
        <v>1</v>
      </c>
      <c r="N266" s="191" t="s">
        <v>41</v>
      </c>
      <c r="O266" s="71"/>
      <c r="P266" s="173">
        <f>O266*H266</f>
        <v>0</v>
      </c>
      <c r="Q266" s="173">
        <v>2.234</v>
      </c>
      <c r="R266" s="173">
        <f>Q266*H266</f>
        <v>3.9318399999999998</v>
      </c>
      <c r="S266" s="173">
        <v>0</v>
      </c>
      <c r="T266" s="17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5" t="s">
        <v>640</v>
      </c>
      <c r="AT266" s="175" t="s">
        <v>258</v>
      </c>
      <c r="AU266" s="175" t="s">
        <v>85</v>
      </c>
      <c r="AY266" s="17" t="s">
        <v>149</v>
      </c>
      <c r="BE266" s="176">
        <f>IF(N266="základní",J266,0)</f>
        <v>0</v>
      </c>
      <c r="BF266" s="176">
        <f>IF(N266="snížená",J266,0)</f>
        <v>0</v>
      </c>
      <c r="BG266" s="176">
        <f>IF(N266="zákl. přenesená",J266,0)</f>
        <v>0</v>
      </c>
      <c r="BH266" s="176">
        <f>IF(N266="sníž. přenesená",J266,0)</f>
        <v>0</v>
      </c>
      <c r="BI266" s="176">
        <f>IF(N266="nulová",J266,0)</f>
        <v>0</v>
      </c>
      <c r="BJ266" s="17" t="s">
        <v>83</v>
      </c>
      <c r="BK266" s="176">
        <f>ROUND(I266*H266,2)</f>
        <v>0</v>
      </c>
      <c r="BL266" s="17" t="s">
        <v>288</v>
      </c>
      <c r="BM266" s="175" t="s">
        <v>962</v>
      </c>
    </row>
    <row r="267" spans="1:65" s="12" customFormat="1" ht="11.25">
      <c r="B267" s="219"/>
      <c r="C267" s="220"/>
      <c r="D267" s="177" t="s">
        <v>365</v>
      </c>
      <c r="E267" s="221" t="s">
        <v>1</v>
      </c>
      <c r="F267" s="222" t="s">
        <v>647</v>
      </c>
      <c r="G267" s="220"/>
      <c r="H267" s="221" t="s">
        <v>1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365</v>
      </c>
      <c r="AU267" s="228" t="s">
        <v>85</v>
      </c>
      <c r="AV267" s="12" t="s">
        <v>83</v>
      </c>
      <c r="AW267" s="12" t="s">
        <v>32</v>
      </c>
      <c r="AX267" s="12" t="s">
        <v>76</v>
      </c>
      <c r="AY267" s="228" t="s">
        <v>149</v>
      </c>
    </row>
    <row r="268" spans="1:65" s="10" customFormat="1" ht="11.25">
      <c r="B268" s="197"/>
      <c r="C268" s="198"/>
      <c r="D268" s="177" t="s">
        <v>365</v>
      </c>
      <c r="E268" s="199" t="s">
        <v>1</v>
      </c>
      <c r="F268" s="200" t="s">
        <v>963</v>
      </c>
      <c r="G268" s="198"/>
      <c r="H268" s="201">
        <v>1.76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365</v>
      </c>
      <c r="AU268" s="207" t="s">
        <v>85</v>
      </c>
      <c r="AV268" s="10" t="s">
        <v>85</v>
      </c>
      <c r="AW268" s="10" t="s">
        <v>32</v>
      </c>
      <c r="AX268" s="10" t="s">
        <v>83</v>
      </c>
      <c r="AY268" s="207" t="s">
        <v>149</v>
      </c>
    </row>
    <row r="269" spans="1:65" s="2" customFormat="1" ht="16.5" customHeight="1">
      <c r="A269" s="34"/>
      <c r="B269" s="35"/>
      <c r="C269" s="182" t="s">
        <v>347</v>
      </c>
      <c r="D269" s="182" t="s">
        <v>258</v>
      </c>
      <c r="E269" s="183" t="s">
        <v>650</v>
      </c>
      <c r="F269" s="184" t="s">
        <v>964</v>
      </c>
      <c r="G269" s="185" t="s">
        <v>147</v>
      </c>
      <c r="H269" s="186">
        <v>8</v>
      </c>
      <c r="I269" s="187"/>
      <c r="J269" s="188">
        <f>ROUND(I269*H269,2)</f>
        <v>0</v>
      </c>
      <c r="K269" s="184" t="s">
        <v>1</v>
      </c>
      <c r="L269" s="189"/>
      <c r="M269" s="190" t="s">
        <v>1</v>
      </c>
      <c r="N269" s="191" t="s">
        <v>41</v>
      </c>
      <c r="O269" s="71"/>
      <c r="P269" s="173">
        <f>O269*H269</f>
        <v>0</v>
      </c>
      <c r="Q269" s="173">
        <v>0</v>
      </c>
      <c r="R269" s="173">
        <f>Q269*H269</f>
        <v>0</v>
      </c>
      <c r="S269" s="173">
        <v>0</v>
      </c>
      <c r="T269" s="17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5" t="s">
        <v>640</v>
      </c>
      <c r="AT269" s="175" t="s">
        <v>258</v>
      </c>
      <c r="AU269" s="175" t="s">
        <v>85</v>
      </c>
      <c r="AY269" s="17" t="s">
        <v>149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7" t="s">
        <v>83</v>
      </c>
      <c r="BK269" s="176">
        <f>ROUND(I269*H269,2)</f>
        <v>0</v>
      </c>
      <c r="BL269" s="17" t="s">
        <v>288</v>
      </c>
      <c r="BM269" s="175" t="s">
        <v>965</v>
      </c>
    </row>
    <row r="270" spans="1:65" s="12" customFormat="1" ht="11.25">
      <c r="B270" s="219"/>
      <c r="C270" s="220"/>
      <c r="D270" s="177" t="s">
        <v>365</v>
      </c>
      <c r="E270" s="221" t="s">
        <v>1</v>
      </c>
      <c r="F270" s="222" t="s">
        <v>653</v>
      </c>
      <c r="G270" s="220"/>
      <c r="H270" s="221" t="s">
        <v>1</v>
      </c>
      <c r="I270" s="223"/>
      <c r="J270" s="220"/>
      <c r="K270" s="220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365</v>
      </c>
      <c r="AU270" s="228" t="s">
        <v>85</v>
      </c>
      <c r="AV270" s="12" t="s">
        <v>83</v>
      </c>
      <c r="AW270" s="12" t="s">
        <v>32</v>
      </c>
      <c r="AX270" s="12" t="s">
        <v>76</v>
      </c>
      <c r="AY270" s="228" t="s">
        <v>149</v>
      </c>
    </row>
    <row r="271" spans="1:65" s="10" customFormat="1" ht="11.25">
      <c r="B271" s="197"/>
      <c r="C271" s="198"/>
      <c r="D271" s="177" t="s">
        <v>365</v>
      </c>
      <c r="E271" s="199" t="s">
        <v>1</v>
      </c>
      <c r="F271" s="200" t="s">
        <v>966</v>
      </c>
      <c r="G271" s="198"/>
      <c r="H271" s="201">
        <v>8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365</v>
      </c>
      <c r="AU271" s="207" t="s">
        <v>85</v>
      </c>
      <c r="AV271" s="10" t="s">
        <v>85</v>
      </c>
      <c r="AW271" s="10" t="s">
        <v>32</v>
      </c>
      <c r="AX271" s="10" t="s">
        <v>83</v>
      </c>
      <c r="AY271" s="207" t="s">
        <v>149</v>
      </c>
    </row>
    <row r="272" spans="1:65" s="2" customFormat="1" ht="16.5" customHeight="1">
      <c r="A272" s="34"/>
      <c r="B272" s="35"/>
      <c r="C272" s="182" t="s">
        <v>247</v>
      </c>
      <c r="D272" s="182" t="s">
        <v>258</v>
      </c>
      <c r="E272" s="183" t="s">
        <v>655</v>
      </c>
      <c r="F272" s="184" t="s">
        <v>656</v>
      </c>
      <c r="G272" s="185" t="s">
        <v>158</v>
      </c>
      <c r="H272" s="186">
        <v>22</v>
      </c>
      <c r="I272" s="187"/>
      <c r="J272" s="188">
        <f>ROUND(I272*H272,2)</f>
        <v>0</v>
      </c>
      <c r="K272" s="184" t="s">
        <v>1</v>
      </c>
      <c r="L272" s="189"/>
      <c r="M272" s="190" t="s">
        <v>1</v>
      </c>
      <c r="N272" s="191" t="s">
        <v>41</v>
      </c>
      <c r="O272" s="71"/>
      <c r="P272" s="173">
        <f>O272*H272</f>
        <v>0</v>
      </c>
      <c r="Q272" s="173">
        <v>0</v>
      </c>
      <c r="R272" s="173">
        <f>Q272*H272</f>
        <v>0</v>
      </c>
      <c r="S272" s="173">
        <v>0</v>
      </c>
      <c r="T272" s="17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5" t="s">
        <v>164</v>
      </c>
      <c r="AT272" s="175" t="s">
        <v>258</v>
      </c>
      <c r="AU272" s="175" t="s">
        <v>85</v>
      </c>
      <c r="AY272" s="17" t="s">
        <v>149</v>
      </c>
      <c r="BE272" s="176">
        <f>IF(N272="základní",J272,0)</f>
        <v>0</v>
      </c>
      <c r="BF272" s="176">
        <f>IF(N272="snížená",J272,0)</f>
        <v>0</v>
      </c>
      <c r="BG272" s="176">
        <f>IF(N272="zákl. přenesená",J272,0)</f>
        <v>0</v>
      </c>
      <c r="BH272" s="176">
        <f>IF(N272="sníž. přenesená",J272,0)</f>
        <v>0</v>
      </c>
      <c r="BI272" s="176">
        <f>IF(N272="nulová",J272,0)</f>
        <v>0</v>
      </c>
      <c r="BJ272" s="17" t="s">
        <v>83</v>
      </c>
      <c r="BK272" s="176">
        <f>ROUND(I272*H272,2)</f>
        <v>0</v>
      </c>
      <c r="BL272" s="17" t="s">
        <v>148</v>
      </c>
      <c r="BM272" s="175" t="s">
        <v>967</v>
      </c>
    </row>
    <row r="273" spans="1:65" s="2" customFormat="1" ht="16.5" customHeight="1">
      <c r="A273" s="34"/>
      <c r="B273" s="35"/>
      <c r="C273" s="164" t="s">
        <v>357</v>
      </c>
      <c r="D273" s="164" t="s">
        <v>144</v>
      </c>
      <c r="E273" s="165" t="s">
        <v>968</v>
      </c>
      <c r="F273" s="166" t="s">
        <v>969</v>
      </c>
      <c r="G273" s="167" t="s">
        <v>158</v>
      </c>
      <c r="H273" s="168">
        <v>1</v>
      </c>
      <c r="I273" s="169"/>
      <c r="J273" s="170">
        <f>ROUND(I273*H273,2)</f>
        <v>0</v>
      </c>
      <c r="K273" s="166" t="s">
        <v>159</v>
      </c>
      <c r="L273" s="39"/>
      <c r="M273" s="171" t="s">
        <v>1</v>
      </c>
      <c r="N273" s="172" t="s">
        <v>41</v>
      </c>
      <c r="O273" s="71"/>
      <c r="P273" s="173">
        <f>O273*H273</f>
        <v>0</v>
      </c>
      <c r="Q273" s="173">
        <v>0</v>
      </c>
      <c r="R273" s="173">
        <f>Q273*H273</f>
        <v>0</v>
      </c>
      <c r="S273" s="173">
        <v>0</v>
      </c>
      <c r="T273" s="17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5" t="s">
        <v>148</v>
      </c>
      <c r="AT273" s="175" t="s">
        <v>144</v>
      </c>
      <c r="AU273" s="175" t="s">
        <v>85</v>
      </c>
      <c r="AY273" s="17" t="s">
        <v>149</v>
      </c>
      <c r="BE273" s="176">
        <f>IF(N273="základní",J273,0)</f>
        <v>0</v>
      </c>
      <c r="BF273" s="176">
        <f>IF(N273="snížená",J273,0)</f>
        <v>0</v>
      </c>
      <c r="BG273" s="176">
        <f>IF(N273="zákl. přenesená",J273,0)</f>
        <v>0</v>
      </c>
      <c r="BH273" s="176">
        <f>IF(N273="sníž. přenesená",J273,0)</f>
        <v>0</v>
      </c>
      <c r="BI273" s="176">
        <f>IF(N273="nulová",J273,0)</f>
        <v>0</v>
      </c>
      <c r="BJ273" s="17" t="s">
        <v>83</v>
      </c>
      <c r="BK273" s="176">
        <f>ROUND(I273*H273,2)</f>
        <v>0</v>
      </c>
      <c r="BL273" s="17" t="s">
        <v>148</v>
      </c>
      <c r="BM273" s="175" t="s">
        <v>726</v>
      </c>
    </row>
    <row r="274" spans="1:65" s="2" customFormat="1" ht="16.5" customHeight="1">
      <c r="A274" s="34"/>
      <c r="B274" s="35"/>
      <c r="C274" s="164" t="s">
        <v>251</v>
      </c>
      <c r="D274" s="164" t="s">
        <v>144</v>
      </c>
      <c r="E274" s="165" t="s">
        <v>970</v>
      </c>
      <c r="F274" s="166" t="s">
        <v>971</v>
      </c>
      <c r="G274" s="167" t="s">
        <v>370</v>
      </c>
      <c r="H274" s="168">
        <v>39.537999999999997</v>
      </c>
      <c r="I274" s="169"/>
      <c r="J274" s="170">
        <f>ROUND(I274*H274,2)</f>
        <v>0</v>
      </c>
      <c r="K274" s="166" t="s">
        <v>159</v>
      </c>
      <c r="L274" s="39"/>
      <c r="M274" s="171" t="s">
        <v>1</v>
      </c>
      <c r="N274" s="172" t="s">
        <v>41</v>
      </c>
      <c r="O274" s="71"/>
      <c r="P274" s="173">
        <f>O274*H274</f>
        <v>0</v>
      </c>
      <c r="Q274" s="173">
        <v>0</v>
      </c>
      <c r="R274" s="173">
        <f>Q274*H274</f>
        <v>0</v>
      </c>
      <c r="S274" s="173">
        <v>0</v>
      </c>
      <c r="T274" s="17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5" t="s">
        <v>148</v>
      </c>
      <c r="AT274" s="175" t="s">
        <v>144</v>
      </c>
      <c r="AU274" s="175" t="s">
        <v>85</v>
      </c>
      <c r="AY274" s="17" t="s">
        <v>149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17" t="s">
        <v>83</v>
      </c>
      <c r="BK274" s="176">
        <f>ROUND(I274*H274,2)</f>
        <v>0</v>
      </c>
      <c r="BL274" s="17" t="s">
        <v>148</v>
      </c>
      <c r="BM274" s="175" t="s">
        <v>489</v>
      </c>
    </row>
    <row r="275" spans="1:65" s="12" customFormat="1" ht="11.25">
      <c r="B275" s="219"/>
      <c r="C275" s="220"/>
      <c r="D275" s="177" t="s">
        <v>365</v>
      </c>
      <c r="E275" s="221" t="s">
        <v>1</v>
      </c>
      <c r="F275" s="222" t="s">
        <v>972</v>
      </c>
      <c r="G275" s="220"/>
      <c r="H275" s="221" t="s">
        <v>1</v>
      </c>
      <c r="I275" s="223"/>
      <c r="J275" s="220"/>
      <c r="K275" s="220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365</v>
      </c>
      <c r="AU275" s="228" t="s">
        <v>85</v>
      </c>
      <c r="AV275" s="12" t="s">
        <v>83</v>
      </c>
      <c r="AW275" s="12" t="s">
        <v>32</v>
      </c>
      <c r="AX275" s="12" t="s">
        <v>76</v>
      </c>
      <c r="AY275" s="228" t="s">
        <v>149</v>
      </c>
    </row>
    <row r="276" spans="1:65" s="10" customFormat="1" ht="11.25">
      <c r="B276" s="197"/>
      <c r="C276" s="198"/>
      <c r="D276" s="177" t="s">
        <v>365</v>
      </c>
      <c r="E276" s="199" t="s">
        <v>1</v>
      </c>
      <c r="F276" s="200" t="s">
        <v>973</v>
      </c>
      <c r="G276" s="198"/>
      <c r="H276" s="201">
        <v>39.537999999999997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365</v>
      </c>
      <c r="AU276" s="207" t="s">
        <v>85</v>
      </c>
      <c r="AV276" s="10" t="s">
        <v>85</v>
      </c>
      <c r="AW276" s="10" t="s">
        <v>32</v>
      </c>
      <c r="AX276" s="10" t="s">
        <v>76</v>
      </c>
      <c r="AY276" s="207" t="s">
        <v>149</v>
      </c>
    </row>
    <row r="277" spans="1:65" s="11" customFormat="1" ht="11.25">
      <c r="B277" s="208"/>
      <c r="C277" s="209"/>
      <c r="D277" s="177" t="s">
        <v>365</v>
      </c>
      <c r="E277" s="210" t="s">
        <v>1</v>
      </c>
      <c r="F277" s="211" t="s">
        <v>367</v>
      </c>
      <c r="G277" s="209"/>
      <c r="H277" s="212">
        <v>39.537999999999997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365</v>
      </c>
      <c r="AU277" s="218" t="s">
        <v>85</v>
      </c>
      <c r="AV277" s="11" t="s">
        <v>148</v>
      </c>
      <c r="AW277" s="11" t="s">
        <v>32</v>
      </c>
      <c r="AX277" s="11" t="s">
        <v>83</v>
      </c>
      <c r="AY277" s="218" t="s">
        <v>149</v>
      </c>
    </row>
    <row r="278" spans="1:65" s="2" customFormat="1" ht="16.5" customHeight="1">
      <c r="A278" s="34"/>
      <c r="B278" s="35"/>
      <c r="C278" s="164" t="s">
        <v>553</v>
      </c>
      <c r="D278" s="164" t="s">
        <v>144</v>
      </c>
      <c r="E278" s="165" t="s">
        <v>974</v>
      </c>
      <c r="F278" s="166" t="s">
        <v>975</v>
      </c>
      <c r="G278" s="167" t="s">
        <v>370</v>
      </c>
      <c r="H278" s="168">
        <v>384.39600000000002</v>
      </c>
      <c r="I278" s="169"/>
      <c r="J278" s="170">
        <f>ROUND(I278*H278,2)</f>
        <v>0</v>
      </c>
      <c r="K278" s="166" t="s">
        <v>159</v>
      </c>
      <c r="L278" s="39"/>
      <c r="M278" s="171" t="s">
        <v>1</v>
      </c>
      <c r="N278" s="172" t="s">
        <v>41</v>
      </c>
      <c r="O278" s="71"/>
      <c r="P278" s="173">
        <f>O278*H278</f>
        <v>0</v>
      </c>
      <c r="Q278" s="173">
        <v>0</v>
      </c>
      <c r="R278" s="173">
        <f>Q278*H278</f>
        <v>0</v>
      </c>
      <c r="S278" s="173">
        <v>0</v>
      </c>
      <c r="T278" s="17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5" t="s">
        <v>148</v>
      </c>
      <c r="AT278" s="175" t="s">
        <v>144</v>
      </c>
      <c r="AU278" s="175" t="s">
        <v>85</v>
      </c>
      <c r="AY278" s="17" t="s">
        <v>149</v>
      </c>
      <c r="BE278" s="176">
        <f>IF(N278="základní",J278,0)</f>
        <v>0</v>
      </c>
      <c r="BF278" s="176">
        <f>IF(N278="snížená",J278,0)</f>
        <v>0</v>
      </c>
      <c r="BG278" s="176">
        <f>IF(N278="zákl. přenesená",J278,0)</f>
        <v>0</v>
      </c>
      <c r="BH278" s="176">
        <f>IF(N278="sníž. přenesená",J278,0)</f>
        <v>0</v>
      </c>
      <c r="BI278" s="176">
        <f>IF(N278="nulová",J278,0)</f>
        <v>0</v>
      </c>
      <c r="BJ278" s="17" t="s">
        <v>83</v>
      </c>
      <c r="BK278" s="176">
        <f>ROUND(I278*H278,2)</f>
        <v>0</v>
      </c>
      <c r="BL278" s="17" t="s">
        <v>148</v>
      </c>
      <c r="BM278" s="175" t="s">
        <v>492</v>
      </c>
    </row>
    <row r="279" spans="1:65" s="12" customFormat="1" ht="11.25">
      <c r="B279" s="219"/>
      <c r="C279" s="220"/>
      <c r="D279" s="177" t="s">
        <v>365</v>
      </c>
      <c r="E279" s="221" t="s">
        <v>1</v>
      </c>
      <c r="F279" s="222" t="s">
        <v>976</v>
      </c>
      <c r="G279" s="220"/>
      <c r="H279" s="221" t="s">
        <v>1</v>
      </c>
      <c r="I279" s="223"/>
      <c r="J279" s="220"/>
      <c r="K279" s="220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365</v>
      </c>
      <c r="AU279" s="228" t="s">
        <v>85</v>
      </c>
      <c r="AV279" s="12" t="s">
        <v>83</v>
      </c>
      <c r="AW279" s="12" t="s">
        <v>32</v>
      </c>
      <c r="AX279" s="12" t="s">
        <v>76</v>
      </c>
      <c r="AY279" s="228" t="s">
        <v>149</v>
      </c>
    </row>
    <row r="280" spans="1:65" s="10" customFormat="1" ht="11.25">
      <c r="B280" s="197"/>
      <c r="C280" s="198"/>
      <c r="D280" s="177" t="s">
        <v>365</v>
      </c>
      <c r="E280" s="199" t="s">
        <v>1</v>
      </c>
      <c r="F280" s="200" t="s">
        <v>977</v>
      </c>
      <c r="G280" s="198"/>
      <c r="H280" s="201">
        <v>375.505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365</v>
      </c>
      <c r="AU280" s="207" t="s">
        <v>85</v>
      </c>
      <c r="AV280" s="10" t="s">
        <v>85</v>
      </c>
      <c r="AW280" s="10" t="s">
        <v>32</v>
      </c>
      <c r="AX280" s="10" t="s">
        <v>76</v>
      </c>
      <c r="AY280" s="207" t="s">
        <v>149</v>
      </c>
    </row>
    <row r="281" spans="1:65" s="10" customFormat="1" ht="11.25">
      <c r="B281" s="197"/>
      <c r="C281" s="198"/>
      <c r="D281" s="177" t="s">
        <v>365</v>
      </c>
      <c r="E281" s="199" t="s">
        <v>1</v>
      </c>
      <c r="F281" s="200" t="s">
        <v>978</v>
      </c>
      <c r="G281" s="198"/>
      <c r="H281" s="201">
        <v>6.56</v>
      </c>
      <c r="I281" s="202"/>
      <c r="J281" s="198"/>
      <c r="K281" s="198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365</v>
      </c>
      <c r="AU281" s="207" t="s">
        <v>85</v>
      </c>
      <c r="AV281" s="10" t="s">
        <v>85</v>
      </c>
      <c r="AW281" s="10" t="s">
        <v>32</v>
      </c>
      <c r="AX281" s="10" t="s">
        <v>76</v>
      </c>
      <c r="AY281" s="207" t="s">
        <v>149</v>
      </c>
    </row>
    <row r="282" spans="1:65" s="12" customFormat="1" ht="11.25">
      <c r="B282" s="219"/>
      <c r="C282" s="220"/>
      <c r="D282" s="177" t="s">
        <v>365</v>
      </c>
      <c r="E282" s="221" t="s">
        <v>1</v>
      </c>
      <c r="F282" s="222" t="s">
        <v>979</v>
      </c>
      <c r="G282" s="220"/>
      <c r="H282" s="221" t="s">
        <v>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365</v>
      </c>
      <c r="AU282" s="228" t="s">
        <v>85</v>
      </c>
      <c r="AV282" s="12" t="s">
        <v>83</v>
      </c>
      <c r="AW282" s="12" t="s">
        <v>32</v>
      </c>
      <c r="AX282" s="12" t="s">
        <v>76</v>
      </c>
      <c r="AY282" s="228" t="s">
        <v>149</v>
      </c>
    </row>
    <row r="283" spans="1:65" s="10" customFormat="1" ht="11.25">
      <c r="B283" s="197"/>
      <c r="C283" s="198"/>
      <c r="D283" s="177" t="s">
        <v>365</v>
      </c>
      <c r="E283" s="199" t="s">
        <v>1</v>
      </c>
      <c r="F283" s="200" t="s">
        <v>980</v>
      </c>
      <c r="G283" s="198"/>
      <c r="H283" s="201">
        <v>2.331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365</v>
      </c>
      <c r="AU283" s="207" t="s">
        <v>85</v>
      </c>
      <c r="AV283" s="10" t="s">
        <v>85</v>
      </c>
      <c r="AW283" s="10" t="s">
        <v>32</v>
      </c>
      <c r="AX283" s="10" t="s">
        <v>76</v>
      </c>
      <c r="AY283" s="207" t="s">
        <v>149</v>
      </c>
    </row>
    <row r="284" spans="1:65" s="11" customFormat="1" ht="11.25">
      <c r="B284" s="208"/>
      <c r="C284" s="209"/>
      <c r="D284" s="177" t="s">
        <v>365</v>
      </c>
      <c r="E284" s="210" t="s">
        <v>1</v>
      </c>
      <c r="F284" s="211" t="s">
        <v>367</v>
      </c>
      <c r="G284" s="209"/>
      <c r="H284" s="212">
        <v>384.39600000000002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365</v>
      </c>
      <c r="AU284" s="218" t="s">
        <v>85</v>
      </c>
      <c r="AV284" s="11" t="s">
        <v>148</v>
      </c>
      <c r="AW284" s="11" t="s">
        <v>32</v>
      </c>
      <c r="AX284" s="11" t="s">
        <v>83</v>
      </c>
      <c r="AY284" s="218" t="s">
        <v>149</v>
      </c>
    </row>
    <row r="285" spans="1:65" s="2" customFormat="1" ht="16.5" customHeight="1">
      <c r="A285" s="34"/>
      <c r="B285" s="35"/>
      <c r="C285" s="164" t="s">
        <v>256</v>
      </c>
      <c r="D285" s="164" t="s">
        <v>144</v>
      </c>
      <c r="E285" s="165" t="s">
        <v>981</v>
      </c>
      <c r="F285" s="166" t="s">
        <v>982</v>
      </c>
      <c r="G285" s="167" t="s">
        <v>370</v>
      </c>
      <c r="H285" s="168">
        <v>92.605999999999995</v>
      </c>
      <c r="I285" s="169"/>
      <c r="J285" s="170">
        <f>ROUND(I285*H285,2)</f>
        <v>0</v>
      </c>
      <c r="K285" s="166" t="s">
        <v>159</v>
      </c>
      <c r="L285" s="39"/>
      <c r="M285" s="171" t="s">
        <v>1</v>
      </c>
      <c r="N285" s="172" t="s">
        <v>41</v>
      </c>
      <c r="O285" s="71"/>
      <c r="P285" s="173">
        <f>O285*H285</f>
        <v>0</v>
      </c>
      <c r="Q285" s="173">
        <v>0</v>
      </c>
      <c r="R285" s="173">
        <f>Q285*H285</f>
        <v>0</v>
      </c>
      <c r="S285" s="173">
        <v>0</v>
      </c>
      <c r="T285" s="17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5" t="s">
        <v>148</v>
      </c>
      <c r="AT285" s="175" t="s">
        <v>144</v>
      </c>
      <c r="AU285" s="175" t="s">
        <v>85</v>
      </c>
      <c r="AY285" s="17" t="s">
        <v>149</v>
      </c>
      <c r="BE285" s="176">
        <f>IF(N285="základní",J285,0)</f>
        <v>0</v>
      </c>
      <c r="BF285" s="176">
        <f>IF(N285="snížená",J285,0)</f>
        <v>0</v>
      </c>
      <c r="BG285" s="176">
        <f>IF(N285="zákl. přenesená",J285,0)</f>
        <v>0</v>
      </c>
      <c r="BH285" s="176">
        <f>IF(N285="sníž. přenesená",J285,0)</f>
        <v>0</v>
      </c>
      <c r="BI285" s="176">
        <f>IF(N285="nulová",J285,0)</f>
        <v>0</v>
      </c>
      <c r="BJ285" s="17" t="s">
        <v>83</v>
      </c>
      <c r="BK285" s="176">
        <f>ROUND(I285*H285,2)</f>
        <v>0</v>
      </c>
      <c r="BL285" s="17" t="s">
        <v>148</v>
      </c>
      <c r="BM285" s="175" t="s">
        <v>350</v>
      </c>
    </row>
    <row r="286" spans="1:65" s="10" customFormat="1" ht="11.25">
      <c r="B286" s="197"/>
      <c r="C286" s="198"/>
      <c r="D286" s="177" t="s">
        <v>365</v>
      </c>
      <c r="E286" s="199" t="s">
        <v>1</v>
      </c>
      <c r="F286" s="200" t="s">
        <v>983</v>
      </c>
      <c r="G286" s="198"/>
      <c r="H286" s="201">
        <v>92.605999999999995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365</v>
      </c>
      <c r="AU286" s="207" t="s">
        <v>85</v>
      </c>
      <c r="AV286" s="10" t="s">
        <v>85</v>
      </c>
      <c r="AW286" s="10" t="s">
        <v>32</v>
      </c>
      <c r="AX286" s="10" t="s">
        <v>76</v>
      </c>
      <c r="AY286" s="207" t="s">
        <v>149</v>
      </c>
    </row>
    <row r="287" spans="1:65" s="11" customFormat="1" ht="11.25">
      <c r="B287" s="208"/>
      <c r="C287" s="209"/>
      <c r="D287" s="177" t="s">
        <v>365</v>
      </c>
      <c r="E287" s="210" t="s">
        <v>1</v>
      </c>
      <c r="F287" s="211" t="s">
        <v>367</v>
      </c>
      <c r="G287" s="209"/>
      <c r="H287" s="212">
        <v>92.605999999999995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365</v>
      </c>
      <c r="AU287" s="218" t="s">
        <v>85</v>
      </c>
      <c r="AV287" s="11" t="s">
        <v>148</v>
      </c>
      <c r="AW287" s="11" t="s">
        <v>32</v>
      </c>
      <c r="AX287" s="11" t="s">
        <v>83</v>
      </c>
      <c r="AY287" s="218" t="s">
        <v>149</v>
      </c>
    </row>
    <row r="288" spans="1:65" s="2" customFormat="1" ht="16.5" customHeight="1">
      <c r="A288" s="34"/>
      <c r="B288" s="35"/>
      <c r="C288" s="182" t="s">
        <v>562</v>
      </c>
      <c r="D288" s="182" t="s">
        <v>258</v>
      </c>
      <c r="E288" s="183" t="s">
        <v>663</v>
      </c>
      <c r="F288" s="184" t="s">
        <v>664</v>
      </c>
      <c r="G288" s="185" t="s">
        <v>370</v>
      </c>
      <c r="H288" s="186">
        <v>3097.692</v>
      </c>
      <c r="I288" s="187"/>
      <c r="J288" s="188">
        <f>ROUND(I288*H288,2)</f>
        <v>0</v>
      </c>
      <c r="K288" s="184" t="s">
        <v>984</v>
      </c>
      <c r="L288" s="189"/>
      <c r="M288" s="190" t="s">
        <v>1</v>
      </c>
      <c r="N288" s="191" t="s">
        <v>41</v>
      </c>
      <c r="O288" s="71"/>
      <c r="P288" s="173">
        <f>O288*H288</f>
        <v>0</v>
      </c>
      <c r="Q288" s="173">
        <v>0</v>
      </c>
      <c r="R288" s="173">
        <f>Q288*H288</f>
        <v>0</v>
      </c>
      <c r="S288" s="173">
        <v>0</v>
      </c>
      <c r="T288" s="17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5" t="s">
        <v>640</v>
      </c>
      <c r="AT288" s="175" t="s">
        <v>258</v>
      </c>
      <c r="AU288" s="175" t="s">
        <v>85</v>
      </c>
      <c r="AY288" s="17" t="s">
        <v>149</v>
      </c>
      <c r="BE288" s="176">
        <f>IF(N288="základní",J288,0)</f>
        <v>0</v>
      </c>
      <c r="BF288" s="176">
        <f>IF(N288="snížená",J288,0)</f>
        <v>0</v>
      </c>
      <c r="BG288" s="176">
        <f>IF(N288="zákl. přenesená",J288,0)</f>
        <v>0</v>
      </c>
      <c r="BH288" s="176">
        <f>IF(N288="sníž. přenesená",J288,0)</f>
        <v>0</v>
      </c>
      <c r="BI288" s="176">
        <f>IF(N288="nulová",J288,0)</f>
        <v>0</v>
      </c>
      <c r="BJ288" s="17" t="s">
        <v>83</v>
      </c>
      <c r="BK288" s="176">
        <f>ROUND(I288*H288,2)</f>
        <v>0</v>
      </c>
      <c r="BL288" s="17" t="s">
        <v>288</v>
      </c>
      <c r="BM288" s="175" t="s">
        <v>353</v>
      </c>
    </row>
    <row r="289" spans="1:65" s="12" customFormat="1" ht="22.5">
      <c r="B289" s="219"/>
      <c r="C289" s="220"/>
      <c r="D289" s="177" t="s">
        <v>365</v>
      </c>
      <c r="E289" s="221" t="s">
        <v>1</v>
      </c>
      <c r="F289" s="222" t="s">
        <v>985</v>
      </c>
      <c r="G289" s="220"/>
      <c r="H289" s="221" t="s">
        <v>1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365</v>
      </c>
      <c r="AU289" s="228" t="s">
        <v>85</v>
      </c>
      <c r="AV289" s="12" t="s">
        <v>83</v>
      </c>
      <c r="AW289" s="12" t="s">
        <v>32</v>
      </c>
      <c r="AX289" s="12" t="s">
        <v>76</v>
      </c>
      <c r="AY289" s="228" t="s">
        <v>149</v>
      </c>
    </row>
    <row r="290" spans="1:65" s="10" customFormat="1" ht="11.25">
      <c r="B290" s="197"/>
      <c r="C290" s="198"/>
      <c r="D290" s="177" t="s">
        <v>365</v>
      </c>
      <c r="E290" s="199" t="s">
        <v>1</v>
      </c>
      <c r="F290" s="200" t="s">
        <v>986</v>
      </c>
      <c r="G290" s="198"/>
      <c r="H290" s="201">
        <v>1539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365</v>
      </c>
      <c r="AU290" s="207" t="s">
        <v>85</v>
      </c>
      <c r="AV290" s="10" t="s">
        <v>85</v>
      </c>
      <c r="AW290" s="10" t="s">
        <v>32</v>
      </c>
      <c r="AX290" s="10" t="s">
        <v>76</v>
      </c>
      <c r="AY290" s="207" t="s">
        <v>149</v>
      </c>
    </row>
    <row r="291" spans="1:65" s="12" customFormat="1" ht="11.25">
      <c r="B291" s="219"/>
      <c r="C291" s="220"/>
      <c r="D291" s="177" t="s">
        <v>365</v>
      </c>
      <c r="E291" s="221" t="s">
        <v>1</v>
      </c>
      <c r="F291" s="222" t="s">
        <v>906</v>
      </c>
      <c r="G291" s="220"/>
      <c r="H291" s="221" t="s">
        <v>1</v>
      </c>
      <c r="I291" s="223"/>
      <c r="J291" s="220"/>
      <c r="K291" s="220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365</v>
      </c>
      <c r="AU291" s="228" t="s">
        <v>85</v>
      </c>
      <c r="AV291" s="12" t="s">
        <v>83</v>
      </c>
      <c r="AW291" s="12" t="s">
        <v>32</v>
      </c>
      <c r="AX291" s="12" t="s">
        <v>76</v>
      </c>
      <c r="AY291" s="228" t="s">
        <v>149</v>
      </c>
    </row>
    <row r="292" spans="1:65" s="10" customFormat="1" ht="11.25">
      <c r="B292" s="197"/>
      <c r="C292" s="198"/>
      <c r="D292" s="177" t="s">
        <v>365</v>
      </c>
      <c r="E292" s="199" t="s">
        <v>1</v>
      </c>
      <c r="F292" s="200" t="s">
        <v>987</v>
      </c>
      <c r="G292" s="198"/>
      <c r="H292" s="201">
        <v>1558.692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365</v>
      </c>
      <c r="AU292" s="207" t="s">
        <v>85</v>
      </c>
      <c r="AV292" s="10" t="s">
        <v>85</v>
      </c>
      <c r="AW292" s="10" t="s">
        <v>32</v>
      </c>
      <c r="AX292" s="10" t="s">
        <v>76</v>
      </c>
      <c r="AY292" s="207" t="s">
        <v>149</v>
      </c>
    </row>
    <row r="293" spans="1:65" s="11" customFormat="1" ht="11.25">
      <c r="B293" s="208"/>
      <c r="C293" s="209"/>
      <c r="D293" s="177" t="s">
        <v>365</v>
      </c>
      <c r="E293" s="210" t="s">
        <v>1</v>
      </c>
      <c r="F293" s="211" t="s">
        <v>367</v>
      </c>
      <c r="G293" s="209"/>
      <c r="H293" s="212">
        <v>3097.692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365</v>
      </c>
      <c r="AU293" s="218" t="s">
        <v>85</v>
      </c>
      <c r="AV293" s="11" t="s">
        <v>148</v>
      </c>
      <c r="AW293" s="11" t="s">
        <v>32</v>
      </c>
      <c r="AX293" s="11" t="s">
        <v>83</v>
      </c>
      <c r="AY293" s="218" t="s">
        <v>149</v>
      </c>
    </row>
    <row r="294" spans="1:65" s="2" customFormat="1" ht="49.15" customHeight="1">
      <c r="A294" s="34"/>
      <c r="B294" s="35"/>
      <c r="C294" s="164" t="s">
        <v>261</v>
      </c>
      <c r="D294" s="164" t="s">
        <v>144</v>
      </c>
      <c r="E294" s="165" t="s">
        <v>988</v>
      </c>
      <c r="F294" s="166" t="s">
        <v>989</v>
      </c>
      <c r="G294" s="167" t="s">
        <v>370</v>
      </c>
      <c r="H294" s="168">
        <v>3097.692</v>
      </c>
      <c r="I294" s="169"/>
      <c r="J294" s="170">
        <f>ROUND(I294*H294,2)</f>
        <v>0</v>
      </c>
      <c r="K294" s="166" t="s">
        <v>159</v>
      </c>
      <c r="L294" s="39"/>
      <c r="M294" s="171" t="s">
        <v>1</v>
      </c>
      <c r="N294" s="172" t="s">
        <v>41</v>
      </c>
      <c r="O294" s="71"/>
      <c r="P294" s="173">
        <f>O294*H294</f>
        <v>0</v>
      </c>
      <c r="Q294" s="173">
        <v>0</v>
      </c>
      <c r="R294" s="173">
        <f>Q294*H294</f>
        <v>0</v>
      </c>
      <c r="S294" s="173">
        <v>0</v>
      </c>
      <c r="T294" s="17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5" t="s">
        <v>148</v>
      </c>
      <c r="AT294" s="175" t="s">
        <v>144</v>
      </c>
      <c r="AU294" s="175" t="s">
        <v>85</v>
      </c>
      <c r="AY294" s="17" t="s">
        <v>149</v>
      </c>
      <c r="BE294" s="176">
        <f>IF(N294="základní",J294,0)</f>
        <v>0</v>
      </c>
      <c r="BF294" s="176">
        <f>IF(N294="snížená",J294,0)</f>
        <v>0</v>
      </c>
      <c r="BG294" s="176">
        <f>IF(N294="zákl. přenesená",J294,0)</f>
        <v>0</v>
      </c>
      <c r="BH294" s="176">
        <f>IF(N294="sníž. přenesená",J294,0)</f>
        <v>0</v>
      </c>
      <c r="BI294" s="176">
        <f>IF(N294="nulová",J294,0)</f>
        <v>0</v>
      </c>
      <c r="BJ294" s="17" t="s">
        <v>83</v>
      </c>
      <c r="BK294" s="176">
        <f>ROUND(I294*H294,2)</f>
        <v>0</v>
      </c>
      <c r="BL294" s="17" t="s">
        <v>148</v>
      </c>
      <c r="BM294" s="175" t="s">
        <v>360</v>
      </c>
    </row>
    <row r="295" spans="1:65" s="2" customFormat="1" ht="19.5">
      <c r="A295" s="34"/>
      <c r="B295" s="35"/>
      <c r="C295" s="36"/>
      <c r="D295" s="177" t="s">
        <v>150</v>
      </c>
      <c r="E295" s="36"/>
      <c r="F295" s="178" t="s">
        <v>450</v>
      </c>
      <c r="G295" s="36"/>
      <c r="H295" s="36"/>
      <c r="I295" s="179"/>
      <c r="J295" s="36"/>
      <c r="K295" s="36"/>
      <c r="L295" s="39"/>
      <c r="M295" s="180"/>
      <c r="N295" s="181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150</v>
      </c>
      <c r="AU295" s="17" t="s">
        <v>85</v>
      </c>
    </row>
    <row r="296" spans="1:65" s="12" customFormat="1" ht="22.5">
      <c r="B296" s="219"/>
      <c r="C296" s="220"/>
      <c r="D296" s="177" t="s">
        <v>365</v>
      </c>
      <c r="E296" s="221" t="s">
        <v>1</v>
      </c>
      <c r="F296" s="222" t="s">
        <v>985</v>
      </c>
      <c r="G296" s="220"/>
      <c r="H296" s="221" t="s">
        <v>1</v>
      </c>
      <c r="I296" s="223"/>
      <c r="J296" s="220"/>
      <c r="K296" s="220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365</v>
      </c>
      <c r="AU296" s="228" t="s">
        <v>85</v>
      </c>
      <c r="AV296" s="12" t="s">
        <v>83</v>
      </c>
      <c r="AW296" s="12" t="s">
        <v>32</v>
      </c>
      <c r="AX296" s="12" t="s">
        <v>76</v>
      </c>
      <c r="AY296" s="228" t="s">
        <v>149</v>
      </c>
    </row>
    <row r="297" spans="1:65" s="10" customFormat="1" ht="11.25">
      <c r="B297" s="197"/>
      <c r="C297" s="198"/>
      <c r="D297" s="177" t="s">
        <v>365</v>
      </c>
      <c r="E297" s="199" t="s">
        <v>1</v>
      </c>
      <c r="F297" s="200" t="s">
        <v>986</v>
      </c>
      <c r="G297" s="198"/>
      <c r="H297" s="201">
        <v>1539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365</v>
      </c>
      <c r="AU297" s="207" t="s">
        <v>85</v>
      </c>
      <c r="AV297" s="10" t="s">
        <v>85</v>
      </c>
      <c r="AW297" s="10" t="s">
        <v>32</v>
      </c>
      <c r="AX297" s="10" t="s">
        <v>76</v>
      </c>
      <c r="AY297" s="207" t="s">
        <v>149</v>
      </c>
    </row>
    <row r="298" spans="1:65" s="12" customFormat="1" ht="11.25">
      <c r="B298" s="219"/>
      <c r="C298" s="220"/>
      <c r="D298" s="177" t="s">
        <v>365</v>
      </c>
      <c r="E298" s="221" t="s">
        <v>1</v>
      </c>
      <c r="F298" s="222" t="s">
        <v>906</v>
      </c>
      <c r="G298" s="220"/>
      <c r="H298" s="221" t="s">
        <v>1</v>
      </c>
      <c r="I298" s="223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365</v>
      </c>
      <c r="AU298" s="228" t="s">
        <v>85</v>
      </c>
      <c r="AV298" s="12" t="s">
        <v>83</v>
      </c>
      <c r="AW298" s="12" t="s">
        <v>32</v>
      </c>
      <c r="AX298" s="12" t="s">
        <v>76</v>
      </c>
      <c r="AY298" s="228" t="s">
        <v>149</v>
      </c>
    </row>
    <row r="299" spans="1:65" s="10" customFormat="1" ht="11.25">
      <c r="B299" s="197"/>
      <c r="C299" s="198"/>
      <c r="D299" s="177" t="s">
        <v>365</v>
      </c>
      <c r="E299" s="199" t="s">
        <v>1</v>
      </c>
      <c r="F299" s="200" t="s">
        <v>987</v>
      </c>
      <c r="G299" s="198"/>
      <c r="H299" s="201">
        <v>1558.692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365</v>
      </c>
      <c r="AU299" s="207" t="s">
        <v>85</v>
      </c>
      <c r="AV299" s="10" t="s">
        <v>85</v>
      </c>
      <c r="AW299" s="10" t="s">
        <v>32</v>
      </c>
      <c r="AX299" s="10" t="s">
        <v>76</v>
      </c>
      <c r="AY299" s="207" t="s">
        <v>149</v>
      </c>
    </row>
    <row r="300" spans="1:65" s="11" customFormat="1" ht="11.25">
      <c r="B300" s="208"/>
      <c r="C300" s="209"/>
      <c r="D300" s="177" t="s">
        <v>365</v>
      </c>
      <c r="E300" s="210" t="s">
        <v>1</v>
      </c>
      <c r="F300" s="211" t="s">
        <v>367</v>
      </c>
      <c r="G300" s="209"/>
      <c r="H300" s="212">
        <v>3097.692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365</v>
      </c>
      <c r="AU300" s="218" t="s">
        <v>85</v>
      </c>
      <c r="AV300" s="11" t="s">
        <v>148</v>
      </c>
      <c r="AW300" s="11" t="s">
        <v>32</v>
      </c>
      <c r="AX300" s="11" t="s">
        <v>83</v>
      </c>
      <c r="AY300" s="218" t="s">
        <v>149</v>
      </c>
    </row>
    <row r="301" spans="1:65" s="2" customFormat="1" ht="21.75" customHeight="1">
      <c r="A301" s="34"/>
      <c r="B301" s="35"/>
      <c r="C301" s="164" t="s">
        <v>570</v>
      </c>
      <c r="D301" s="164" t="s">
        <v>144</v>
      </c>
      <c r="E301" s="165" t="s">
        <v>990</v>
      </c>
      <c r="F301" s="166" t="s">
        <v>991</v>
      </c>
      <c r="G301" s="167" t="s">
        <v>922</v>
      </c>
      <c r="H301" s="168">
        <v>78</v>
      </c>
      <c r="I301" s="169"/>
      <c r="J301" s="170">
        <f>ROUND(I301*H301,2)</f>
        <v>0</v>
      </c>
      <c r="K301" s="166" t="s">
        <v>159</v>
      </c>
      <c r="L301" s="39"/>
      <c r="M301" s="171" t="s">
        <v>1</v>
      </c>
      <c r="N301" s="172" t="s">
        <v>41</v>
      </c>
      <c r="O301" s="71"/>
      <c r="P301" s="173">
        <f>O301*H301</f>
        <v>0</v>
      </c>
      <c r="Q301" s="173">
        <v>0</v>
      </c>
      <c r="R301" s="173">
        <f>Q301*H301</f>
        <v>0</v>
      </c>
      <c r="S301" s="173">
        <v>0</v>
      </c>
      <c r="T301" s="17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5" t="s">
        <v>148</v>
      </c>
      <c r="AT301" s="175" t="s">
        <v>144</v>
      </c>
      <c r="AU301" s="175" t="s">
        <v>85</v>
      </c>
      <c r="AY301" s="17" t="s">
        <v>149</v>
      </c>
      <c r="BE301" s="176">
        <f>IF(N301="základní",J301,0)</f>
        <v>0</v>
      </c>
      <c r="BF301" s="176">
        <f>IF(N301="snížená",J301,0)</f>
        <v>0</v>
      </c>
      <c r="BG301" s="176">
        <f>IF(N301="zákl. přenesená",J301,0)</f>
        <v>0</v>
      </c>
      <c r="BH301" s="176">
        <f>IF(N301="sníž. přenesená",J301,0)</f>
        <v>0</v>
      </c>
      <c r="BI301" s="176">
        <f>IF(N301="nulová",J301,0)</f>
        <v>0</v>
      </c>
      <c r="BJ301" s="17" t="s">
        <v>83</v>
      </c>
      <c r="BK301" s="176">
        <f>ROUND(I301*H301,2)</f>
        <v>0</v>
      </c>
      <c r="BL301" s="17" t="s">
        <v>148</v>
      </c>
      <c r="BM301" s="175" t="s">
        <v>503</v>
      </c>
    </row>
    <row r="302" spans="1:65" s="2" customFormat="1" ht="19.5">
      <c r="A302" s="34"/>
      <c r="B302" s="35"/>
      <c r="C302" s="36"/>
      <c r="D302" s="177" t="s">
        <v>150</v>
      </c>
      <c r="E302" s="36"/>
      <c r="F302" s="178" t="s">
        <v>992</v>
      </c>
      <c r="G302" s="36"/>
      <c r="H302" s="36"/>
      <c r="I302" s="179"/>
      <c r="J302" s="36"/>
      <c r="K302" s="36"/>
      <c r="L302" s="39"/>
      <c r="M302" s="180"/>
      <c r="N302" s="181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150</v>
      </c>
      <c r="AU302" s="17" t="s">
        <v>85</v>
      </c>
    </row>
    <row r="303" spans="1:65" s="10" customFormat="1" ht="11.25">
      <c r="B303" s="197"/>
      <c r="C303" s="198"/>
      <c r="D303" s="177" t="s">
        <v>365</v>
      </c>
      <c r="E303" s="199" t="s">
        <v>1</v>
      </c>
      <c r="F303" s="200" t="s">
        <v>993</v>
      </c>
      <c r="G303" s="198"/>
      <c r="H303" s="201">
        <v>78</v>
      </c>
      <c r="I303" s="202"/>
      <c r="J303" s="198"/>
      <c r="K303" s="198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365</v>
      </c>
      <c r="AU303" s="207" t="s">
        <v>85</v>
      </c>
      <c r="AV303" s="10" t="s">
        <v>85</v>
      </c>
      <c r="AW303" s="10" t="s">
        <v>32</v>
      </c>
      <c r="AX303" s="10" t="s">
        <v>76</v>
      </c>
      <c r="AY303" s="207" t="s">
        <v>149</v>
      </c>
    </row>
    <row r="304" spans="1:65" s="11" customFormat="1" ht="11.25">
      <c r="B304" s="208"/>
      <c r="C304" s="209"/>
      <c r="D304" s="177" t="s">
        <v>365</v>
      </c>
      <c r="E304" s="210" t="s">
        <v>1</v>
      </c>
      <c r="F304" s="211" t="s">
        <v>367</v>
      </c>
      <c r="G304" s="209"/>
      <c r="H304" s="212">
        <v>78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365</v>
      </c>
      <c r="AU304" s="218" t="s">
        <v>85</v>
      </c>
      <c r="AV304" s="11" t="s">
        <v>148</v>
      </c>
      <c r="AW304" s="11" t="s">
        <v>32</v>
      </c>
      <c r="AX304" s="11" t="s">
        <v>83</v>
      </c>
      <c r="AY304" s="218" t="s">
        <v>149</v>
      </c>
    </row>
    <row r="305" spans="1:65" s="2" customFormat="1" ht="21.75" customHeight="1">
      <c r="A305" s="34"/>
      <c r="B305" s="35"/>
      <c r="C305" s="164" t="s">
        <v>266</v>
      </c>
      <c r="D305" s="164" t="s">
        <v>144</v>
      </c>
      <c r="E305" s="165" t="s">
        <v>994</v>
      </c>
      <c r="F305" s="166" t="s">
        <v>995</v>
      </c>
      <c r="G305" s="167" t="s">
        <v>922</v>
      </c>
      <c r="H305" s="168">
        <v>78</v>
      </c>
      <c r="I305" s="169"/>
      <c r="J305" s="170">
        <f>ROUND(I305*H305,2)</f>
        <v>0</v>
      </c>
      <c r="K305" s="166" t="s">
        <v>159</v>
      </c>
      <c r="L305" s="39"/>
      <c r="M305" s="171" t="s">
        <v>1</v>
      </c>
      <c r="N305" s="172" t="s">
        <v>41</v>
      </c>
      <c r="O305" s="71"/>
      <c r="P305" s="173">
        <f>O305*H305</f>
        <v>0</v>
      </c>
      <c r="Q305" s="173">
        <v>0</v>
      </c>
      <c r="R305" s="173">
        <f>Q305*H305</f>
        <v>0</v>
      </c>
      <c r="S305" s="173">
        <v>0</v>
      </c>
      <c r="T305" s="17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5" t="s">
        <v>148</v>
      </c>
      <c r="AT305" s="175" t="s">
        <v>144</v>
      </c>
      <c r="AU305" s="175" t="s">
        <v>85</v>
      </c>
      <c r="AY305" s="17" t="s">
        <v>149</v>
      </c>
      <c r="BE305" s="176">
        <f>IF(N305="základní",J305,0)</f>
        <v>0</v>
      </c>
      <c r="BF305" s="176">
        <f>IF(N305="snížená",J305,0)</f>
        <v>0</v>
      </c>
      <c r="BG305" s="176">
        <f>IF(N305="zákl. přenesená",J305,0)</f>
        <v>0</v>
      </c>
      <c r="BH305" s="176">
        <f>IF(N305="sníž. přenesená",J305,0)</f>
        <v>0</v>
      </c>
      <c r="BI305" s="176">
        <f>IF(N305="nulová",J305,0)</f>
        <v>0</v>
      </c>
      <c r="BJ305" s="17" t="s">
        <v>83</v>
      </c>
      <c r="BK305" s="176">
        <f>ROUND(I305*H305,2)</f>
        <v>0</v>
      </c>
      <c r="BL305" s="17" t="s">
        <v>148</v>
      </c>
      <c r="BM305" s="175" t="s">
        <v>507</v>
      </c>
    </row>
    <row r="306" spans="1:65" s="2" customFormat="1" ht="19.5">
      <c r="A306" s="34"/>
      <c r="B306" s="35"/>
      <c r="C306" s="36"/>
      <c r="D306" s="177" t="s">
        <v>150</v>
      </c>
      <c r="E306" s="36"/>
      <c r="F306" s="178" t="s">
        <v>992</v>
      </c>
      <c r="G306" s="36"/>
      <c r="H306" s="36"/>
      <c r="I306" s="179"/>
      <c r="J306" s="36"/>
      <c r="K306" s="36"/>
      <c r="L306" s="39"/>
      <c r="M306" s="180"/>
      <c r="N306" s="181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150</v>
      </c>
      <c r="AU306" s="17" t="s">
        <v>85</v>
      </c>
    </row>
    <row r="307" spans="1:65" s="2" customFormat="1" ht="24.2" customHeight="1">
      <c r="A307" s="34"/>
      <c r="B307" s="35"/>
      <c r="C307" s="164" t="s">
        <v>579</v>
      </c>
      <c r="D307" s="164" t="s">
        <v>144</v>
      </c>
      <c r="E307" s="165" t="s">
        <v>996</v>
      </c>
      <c r="F307" s="166" t="s">
        <v>997</v>
      </c>
      <c r="G307" s="167" t="s">
        <v>374</v>
      </c>
      <c r="H307" s="168">
        <v>0.93799999999999994</v>
      </c>
      <c r="I307" s="169"/>
      <c r="J307" s="170">
        <f>ROUND(I307*H307,2)</f>
        <v>0</v>
      </c>
      <c r="K307" s="166" t="s">
        <v>159</v>
      </c>
      <c r="L307" s="39"/>
      <c r="M307" s="171" t="s">
        <v>1</v>
      </c>
      <c r="N307" s="172" t="s">
        <v>41</v>
      </c>
      <c r="O307" s="71"/>
      <c r="P307" s="173">
        <f>O307*H307</f>
        <v>0</v>
      </c>
      <c r="Q307" s="173">
        <v>0</v>
      </c>
      <c r="R307" s="173">
        <f>Q307*H307</f>
        <v>0</v>
      </c>
      <c r="S307" s="173">
        <v>0</v>
      </c>
      <c r="T307" s="17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5" t="s">
        <v>148</v>
      </c>
      <c r="AT307" s="175" t="s">
        <v>144</v>
      </c>
      <c r="AU307" s="175" t="s">
        <v>85</v>
      </c>
      <c r="AY307" s="17" t="s">
        <v>149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7" t="s">
        <v>83</v>
      </c>
      <c r="BK307" s="176">
        <f>ROUND(I307*H307,2)</f>
        <v>0</v>
      </c>
      <c r="BL307" s="17" t="s">
        <v>148</v>
      </c>
      <c r="BM307" s="175" t="s">
        <v>512</v>
      </c>
    </row>
    <row r="308" spans="1:65" s="10" customFormat="1" ht="11.25">
      <c r="B308" s="197"/>
      <c r="C308" s="198"/>
      <c r="D308" s="177" t="s">
        <v>365</v>
      </c>
      <c r="E308" s="199" t="s">
        <v>1</v>
      </c>
      <c r="F308" s="200" t="s">
        <v>998</v>
      </c>
      <c r="G308" s="198"/>
      <c r="H308" s="201">
        <v>0.93799999999999994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365</v>
      </c>
      <c r="AU308" s="207" t="s">
        <v>85</v>
      </c>
      <c r="AV308" s="10" t="s">
        <v>85</v>
      </c>
      <c r="AW308" s="10" t="s">
        <v>32</v>
      </c>
      <c r="AX308" s="10" t="s">
        <v>76</v>
      </c>
      <c r="AY308" s="207" t="s">
        <v>149</v>
      </c>
    </row>
    <row r="309" spans="1:65" s="11" customFormat="1" ht="11.25">
      <c r="B309" s="208"/>
      <c r="C309" s="209"/>
      <c r="D309" s="177" t="s">
        <v>365</v>
      </c>
      <c r="E309" s="210" t="s">
        <v>1</v>
      </c>
      <c r="F309" s="211" t="s">
        <v>367</v>
      </c>
      <c r="G309" s="209"/>
      <c r="H309" s="212">
        <v>0.93799999999999994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365</v>
      </c>
      <c r="AU309" s="218" t="s">
        <v>85</v>
      </c>
      <c r="AV309" s="11" t="s">
        <v>148</v>
      </c>
      <c r="AW309" s="11" t="s">
        <v>32</v>
      </c>
      <c r="AX309" s="11" t="s">
        <v>83</v>
      </c>
      <c r="AY309" s="218" t="s">
        <v>149</v>
      </c>
    </row>
    <row r="310" spans="1:65" s="2" customFormat="1" ht="24.2" customHeight="1">
      <c r="A310" s="34"/>
      <c r="B310" s="35"/>
      <c r="C310" s="164" t="s">
        <v>270</v>
      </c>
      <c r="D310" s="164" t="s">
        <v>144</v>
      </c>
      <c r="E310" s="165" t="s">
        <v>999</v>
      </c>
      <c r="F310" s="166" t="s">
        <v>1000</v>
      </c>
      <c r="G310" s="167" t="s">
        <v>374</v>
      </c>
      <c r="H310" s="168">
        <v>0.93300000000000005</v>
      </c>
      <c r="I310" s="169"/>
      <c r="J310" s="170">
        <f>ROUND(I310*H310,2)</f>
        <v>0</v>
      </c>
      <c r="K310" s="166" t="s">
        <v>159</v>
      </c>
      <c r="L310" s="39"/>
      <c r="M310" s="171" t="s">
        <v>1</v>
      </c>
      <c r="N310" s="172" t="s">
        <v>41</v>
      </c>
      <c r="O310" s="71"/>
      <c r="P310" s="173">
        <f>O310*H310</f>
        <v>0</v>
      </c>
      <c r="Q310" s="173">
        <v>0</v>
      </c>
      <c r="R310" s="173">
        <f>Q310*H310</f>
        <v>0</v>
      </c>
      <c r="S310" s="173">
        <v>0</v>
      </c>
      <c r="T310" s="174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5" t="s">
        <v>148</v>
      </c>
      <c r="AT310" s="175" t="s">
        <v>144</v>
      </c>
      <c r="AU310" s="175" t="s">
        <v>85</v>
      </c>
      <c r="AY310" s="17" t="s">
        <v>149</v>
      </c>
      <c r="BE310" s="176">
        <f>IF(N310="základní",J310,0)</f>
        <v>0</v>
      </c>
      <c r="BF310" s="176">
        <f>IF(N310="snížená",J310,0)</f>
        <v>0</v>
      </c>
      <c r="BG310" s="176">
        <f>IF(N310="zákl. přenesená",J310,0)</f>
        <v>0</v>
      </c>
      <c r="BH310" s="176">
        <f>IF(N310="sníž. přenesená",J310,0)</f>
        <v>0</v>
      </c>
      <c r="BI310" s="176">
        <f>IF(N310="nulová",J310,0)</f>
        <v>0</v>
      </c>
      <c r="BJ310" s="17" t="s">
        <v>83</v>
      </c>
      <c r="BK310" s="176">
        <f>ROUND(I310*H310,2)</f>
        <v>0</v>
      </c>
      <c r="BL310" s="17" t="s">
        <v>148</v>
      </c>
      <c r="BM310" s="175" t="s">
        <v>516</v>
      </c>
    </row>
    <row r="311" spans="1:65" s="10" customFormat="1" ht="11.25">
      <c r="B311" s="197"/>
      <c r="C311" s="198"/>
      <c r="D311" s="177" t="s">
        <v>365</v>
      </c>
      <c r="E311" s="199" t="s">
        <v>1</v>
      </c>
      <c r="F311" s="200" t="s">
        <v>1001</v>
      </c>
      <c r="G311" s="198"/>
      <c r="H311" s="201">
        <v>0.93300000000000005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365</v>
      </c>
      <c r="AU311" s="207" t="s">
        <v>85</v>
      </c>
      <c r="AV311" s="10" t="s">
        <v>85</v>
      </c>
      <c r="AW311" s="10" t="s">
        <v>32</v>
      </c>
      <c r="AX311" s="10" t="s">
        <v>76</v>
      </c>
      <c r="AY311" s="207" t="s">
        <v>149</v>
      </c>
    </row>
    <row r="312" spans="1:65" s="11" customFormat="1" ht="11.25">
      <c r="B312" s="208"/>
      <c r="C312" s="209"/>
      <c r="D312" s="177" t="s">
        <v>365</v>
      </c>
      <c r="E312" s="210" t="s">
        <v>1</v>
      </c>
      <c r="F312" s="211" t="s">
        <v>367</v>
      </c>
      <c r="G312" s="209"/>
      <c r="H312" s="212">
        <v>0.93300000000000005</v>
      </c>
      <c r="I312" s="213"/>
      <c r="J312" s="209"/>
      <c r="K312" s="209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365</v>
      </c>
      <c r="AU312" s="218" t="s">
        <v>85</v>
      </c>
      <c r="AV312" s="11" t="s">
        <v>148</v>
      </c>
      <c r="AW312" s="11" t="s">
        <v>32</v>
      </c>
      <c r="AX312" s="11" t="s">
        <v>83</v>
      </c>
      <c r="AY312" s="218" t="s">
        <v>149</v>
      </c>
    </row>
    <row r="313" spans="1:65" s="2" customFormat="1" ht="24.2" customHeight="1">
      <c r="A313" s="34"/>
      <c r="B313" s="35"/>
      <c r="C313" s="164" t="s">
        <v>586</v>
      </c>
      <c r="D313" s="164" t="s">
        <v>144</v>
      </c>
      <c r="E313" s="165" t="s">
        <v>1002</v>
      </c>
      <c r="F313" s="166" t="s">
        <v>1003</v>
      </c>
      <c r="G313" s="167" t="s">
        <v>374</v>
      </c>
      <c r="H313" s="168">
        <v>5.0000000000000001E-3</v>
      </c>
      <c r="I313" s="169"/>
      <c r="J313" s="170">
        <f>ROUND(I313*H313,2)</f>
        <v>0</v>
      </c>
      <c r="K313" s="166" t="s">
        <v>159</v>
      </c>
      <c r="L313" s="39"/>
      <c r="M313" s="171" t="s">
        <v>1</v>
      </c>
      <c r="N313" s="172" t="s">
        <v>41</v>
      </c>
      <c r="O313" s="71"/>
      <c r="P313" s="173">
        <f>O313*H313</f>
        <v>0</v>
      </c>
      <c r="Q313" s="173">
        <v>0</v>
      </c>
      <c r="R313" s="173">
        <f>Q313*H313</f>
        <v>0</v>
      </c>
      <c r="S313" s="173">
        <v>0</v>
      </c>
      <c r="T313" s="17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5" t="s">
        <v>148</v>
      </c>
      <c r="AT313" s="175" t="s">
        <v>144</v>
      </c>
      <c r="AU313" s="175" t="s">
        <v>85</v>
      </c>
      <c r="AY313" s="17" t="s">
        <v>149</v>
      </c>
      <c r="BE313" s="176">
        <f>IF(N313="základní",J313,0)</f>
        <v>0</v>
      </c>
      <c r="BF313" s="176">
        <f>IF(N313="snížená",J313,0)</f>
        <v>0</v>
      </c>
      <c r="BG313" s="176">
        <f>IF(N313="zákl. přenesená",J313,0)</f>
        <v>0</v>
      </c>
      <c r="BH313" s="176">
        <f>IF(N313="sníž. přenesená",J313,0)</f>
        <v>0</v>
      </c>
      <c r="BI313" s="176">
        <f>IF(N313="nulová",J313,0)</f>
        <v>0</v>
      </c>
      <c r="BJ313" s="17" t="s">
        <v>83</v>
      </c>
      <c r="BK313" s="176">
        <f>ROUND(I313*H313,2)</f>
        <v>0</v>
      </c>
      <c r="BL313" s="17" t="s">
        <v>148</v>
      </c>
      <c r="BM313" s="175" t="s">
        <v>520</v>
      </c>
    </row>
    <row r="314" spans="1:65" s="10" customFormat="1" ht="11.25">
      <c r="B314" s="197"/>
      <c r="C314" s="198"/>
      <c r="D314" s="177" t="s">
        <v>365</v>
      </c>
      <c r="E314" s="199" t="s">
        <v>1</v>
      </c>
      <c r="F314" s="200" t="s">
        <v>1004</v>
      </c>
      <c r="G314" s="198"/>
      <c r="H314" s="201">
        <v>5.0000000000000001E-3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365</v>
      </c>
      <c r="AU314" s="207" t="s">
        <v>85</v>
      </c>
      <c r="AV314" s="10" t="s">
        <v>85</v>
      </c>
      <c r="AW314" s="10" t="s">
        <v>32</v>
      </c>
      <c r="AX314" s="10" t="s">
        <v>76</v>
      </c>
      <c r="AY314" s="207" t="s">
        <v>149</v>
      </c>
    </row>
    <row r="315" spans="1:65" s="11" customFormat="1" ht="11.25">
      <c r="B315" s="208"/>
      <c r="C315" s="209"/>
      <c r="D315" s="177" t="s">
        <v>365</v>
      </c>
      <c r="E315" s="210" t="s">
        <v>1</v>
      </c>
      <c r="F315" s="211" t="s">
        <v>367</v>
      </c>
      <c r="G315" s="209"/>
      <c r="H315" s="212">
        <v>5.0000000000000001E-3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365</v>
      </c>
      <c r="AU315" s="218" t="s">
        <v>85</v>
      </c>
      <c r="AV315" s="11" t="s">
        <v>148</v>
      </c>
      <c r="AW315" s="11" t="s">
        <v>32</v>
      </c>
      <c r="AX315" s="11" t="s">
        <v>83</v>
      </c>
      <c r="AY315" s="218" t="s">
        <v>149</v>
      </c>
    </row>
    <row r="316" spans="1:65" s="2" customFormat="1" ht="24.2" customHeight="1">
      <c r="A316" s="34"/>
      <c r="B316" s="35"/>
      <c r="C316" s="182" t="s">
        <v>275</v>
      </c>
      <c r="D316" s="182" t="s">
        <v>258</v>
      </c>
      <c r="E316" s="183" t="s">
        <v>1005</v>
      </c>
      <c r="F316" s="184" t="s">
        <v>680</v>
      </c>
      <c r="G316" s="185" t="s">
        <v>158</v>
      </c>
      <c r="H316" s="186">
        <v>1555</v>
      </c>
      <c r="I316" s="187"/>
      <c r="J316" s="188">
        <f>ROUND(I316*H316,2)</f>
        <v>0</v>
      </c>
      <c r="K316" s="184" t="s">
        <v>1</v>
      </c>
      <c r="L316" s="189"/>
      <c r="M316" s="190" t="s">
        <v>1</v>
      </c>
      <c r="N316" s="191" t="s">
        <v>41</v>
      </c>
      <c r="O316" s="71"/>
      <c r="P316" s="173">
        <f>O316*H316</f>
        <v>0</v>
      </c>
      <c r="Q316" s="173">
        <v>0</v>
      </c>
      <c r="R316" s="173">
        <f>Q316*H316</f>
        <v>0</v>
      </c>
      <c r="S316" s="173">
        <v>0</v>
      </c>
      <c r="T316" s="17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5" t="s">
        <v>640</v>
      </c>
      <c r="AT316" s="175" t="s">
        <v>258</v>
      </c>
      <c r="AU316" s="175" t="s">
        <v>85</v>
      </c>
      <c r="AY316" s="17" t="s">
        <v>149</v>
      </c>
      <c r="BE316" s="176">
        <f>IF(N316="základní",J316,0)</f>
        <v>0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7" t="s">
        <v>83</v>
      </c>
      <c r="BK316" s="176">
        <f>ROUND(I316*H316,2)</f>
        <v>0</v>
      </c>
      <c r="BL316" s="17" t="s">
        <v>288</v>
      </c>
      <c r="BM316" s="175" t="s">
        <v>1006</v>
      </c>
    </row>
    <row r="317" spans="1:65" s="10" customFormat="1" ht="11.25">
      <c r="B317" s="197"/>
      <c r="C317" s="198"/>
      <c r="D317" s="177" t="s">
        <v>365</v>
      </c>
      <c r="E317" s="199" t="s">
        <v>1</v>
      </c>
      <c r="F317" s="200" t="s">
        <v>1007</v>
      </c>
      <c r="G317" s="198"/>
      <c r="H317" s="201">
        <v>1555</v>
      </c>
      <c r="I317" s="202"/>
      <c r="J317" s="198"/>
      <c r="K317" s="198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365</v>
      </c>
      <c r="AU317" s="207" t="s">
        <v>85</v>
      </c>
      <c r="AV317" s="10" t="s">
        <v>85</v>
      </c>
      <c r="AW317" s="10" t="s">
        <v>32</v>
      </c>
      <c r="AX317" s="10" t="s">
        <v>76</v>
      </c>
      <c r="AY317" s="207" t="s">
        <v>149</v>
      </c>
    </row>
    <row r="318" spans="1:65" s="11" customFormat="1" ht="11.25">
      <c r="B318" s="208"/>
      <c r="C318" s="209"/>
      <c r="D318" s="177" t="s">
        <v>365</v>
      </c>
      <c r="E318" s="210" t="s">
        <v>1</v>
      </c>
      <c r="F318" s="211" t="s">
        <v>367</v>
      </c>
      <c r="G318" s="209"/>
      <c r="H318" s="212">
        <v>1555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365</v>
      </c>
      <c r="AU318" s="218" t="s">
        <v>85</v>
      </c>
      <c r="AV318" s="11" t="s">
        <v>148</v>
      </c>
      <c r="AW318" s="11" t="s">
        <v>32</v>
      </c>
      <c r="AX318" s="11" t="s">
        <v>83</v>
      </c>
      <c r="AY318" s="218" t="s">
        <v>149</v>
      </c>
    </row>
    <row r="319" spans="1:65" s="2" customFormat="1" ht="16.5" customHeight="1">
      <c r="A319" s="34"/>
      <c r="B319" s="35"/>
      <c r="C319" s="182" t="s">
        <v>593</v>
      </c>
      <c r="D319" s="182" t="s">
        <v>258</v>
      </c>
      <c r="E319" s="183" t="s">
        <v>1008</v>
      </c>
      <c r="F319" s="184" t="s">
        <v>1009</v>
      </c>
      <c r="G319" s="185" t="s">
        <v>158</v>
      </c>
      <c r="H319" s="186">
        <v>32</v>
      </c>
      <c r="I319" s="187"/>
      <c r="J319" s="188">
        <f>ROUND(I319*H319,2)</f>
        <v>0</v>
      </c>
      <c r="K319" s="184" t="s">
        <v>159</v>
      </c>
      <c r="L319" s="189"/>
      <c r="M319" s="190" t="s">
        <v>1</v>
      </c>
      <c r="N319" s="191" t="s">
        <v>41</v>
      </c>
      <c r="O319" s="71"/>
      <c r="P319" s="173">
        <f>O319*H319</f>
        <v>0</v>
      </c>
      <c r="Q319" s="173">
        <v>0</v>
      </c>
      <c r="R319" s="173">
        <f>Q319*H319</f>
        <v>0</v>
      </c>
      <c r="S319" s="173">
        <v>0</v>
      </c>
      <c r="T319" s="174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5" t="s">
        <v>640</v>
      </c>
      <c r="AT319" s="175" t="s">
        <v>258</v>
      </c>
      <c r="AU319" s="175" t="s">
        <v>85</v>
      </c>
      <c r="AY319" s="17" t="s">
        <v>149</v>
      </c>
      <c r="BE319" s="176">
        <f>IF(N319="základní",J319,0)</f>
        <v>0</v>
      </c>
      <c r="BF319" s="176">
        <f>IF(N319="snížená",J319,0)</f>
        <v>0</v>
      </c>
      <c r="BG319" s="176">
        <f>IF(N319="zákl. přenesená",J319,0)</f>
        <v>0</v>
      </c>
      <c r="BH319" s="176">
        <f>IF(N319="sníž. přenesená",J319,0)</f>
        <v>0</v>
      </c>
      <c r="BI319" s="176">
        <f>IF(N319="nulová",J319,0)</f>
        <v>0</v>
      </c>
      <c r="BJ319" s="17" t="s">
        <v>83</v>
      </c>
      <c r="BK319" s="176">
        <f>ROUND(I319*H319,2)</f>
        <v>0</v>
      </c>
      <c r="BL319" s="17" t="s">
        <v>288</v>
      </c>
      <c r="BM319" s="175" t="s">
        <v>524</v>
      </c>
    </row>
    <row r="320" spans="1:65" s="10" customFormat="1" ht="11.25">
      <c r="B320" s="197"/>
      <c r="C320" s="198"/>
      <c r="D320" s="177" t="s">
        <v>365</v>
      </c>
      <c r="E320" s="199" t="s">
        <v>1</v>
      </c>
      <c r="F320" s="200" t="s">
        <v>1010</v>
      </c>
      <c r="G320" s="198"/>
      <c r="H320" s="201">
        <v>32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365</v>
      </c>
      <c r="AU320" s="207" t="s">
        <v>85</v>
      </c>
      <c r="AV320" s="10" t="s">
        <v>85</v>
      </c>
      <c r="AW320" s="10" t="s">
        <v>32</v>
      </c>
      <c r="AX320" s="10" t="s">
        <v>76</v>
      </c>
      <c r="AY320" s="207" t="s">
        <v>149</v>
      </c>
    </row>
    <row r="321" spans="1:65" s="11" customFormat="1" ht="11.25">
      <c r="B321" s="208"/>
      <c r="C321" s="209"/>
      <c r="D321" s="177" t="s">
        <v>365</v>
      </c>
      <c r="E321" s="210" t="s">
        <v>1</v>
      </c>
      <c r="F321" s="211" t="s">
        <v>367</v>
      </c>
      <c r="G321" s="209"/>
      <c r="H321" s="212">
        <v>32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365</v>
      </c>
      <c r="AU321" s="218" t="s">
        <v>85</v>
      </c>
      <c r="AV321" s="11" t="s">
        <v>148</v>
      </c>
      <c r="AW321" s="11" t="s">
        <v>32</v>
      </c>
      <c r="AX321" s="11" t="s">
        <v>83</v>
      </c>
      <c r="AY321" s="218" t="s">
        <v>149</v>
      </c>
    </row>
    <row r="322" spans="1:65" s="2" customFormat="1" ht="16.5" customHeight="1">
      <c r="A322" s="34"/>
      <c r="B322" s="35"/>
      <c r="C322" s="182" t="s">
        <v>279</v>
      </c>
      <c r="D322" s="182" t="s">
        <v>258</v>
      </c>
      <c r="E322" s="183" t="s">
        <v>1011</v>
      </c>
      <c r="F322" s="184" t="s">
        <v>1012</v>
      </c>
      <c r="G322" s="185" t="s">
        <v>158</v>
      </c>
      <c r="H322" s="186">
        <v>32</v>
      </c>
      <c r="I322" s="187"/>
      <c r="J322" s="188">
        <f>ROUND(I322*H322,2)</f>
        <v>0</v>
      </c>
      <c r="K322" s="184" t="s">
        <v>159</v>
      </c>
      <c r="L322" s="189"/>
      <c r="M322" s="190" t="s">
        <v>1</v>
      </c>
      <c r="N322" s="191" t="s">
        <v>41</v>
      </c>
      <c r="O322" s="71"/>
      <c r="P322" s="173">
        <f>O322*H322</f>
        <v>0</v>
      </c>
      <c r="Q322" s="173">
        <v>0</v>
      </c>
      <c r="R322" s="173">
        <f>Q322*H322</f>
        <v>0</v>
      </c>
      <c r="S322" s="173">
        <v>0</v>
      </c>
      <c r="T322" s="174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5" t="s">
        <v>640</v>
      </c>
      <c r="AT322" s="175" t="s">
        <v>258</v>
      </c>
      <c r="AU322" s="175" t="s">
        <v>85</v>
      </c>
      <c r="AY322" s="17" t="s">
        <v>149</v>
      </c>
      <c r="BE322" s="176">
        <f>IF(N322="základní",J322,0)</f>
        <v>0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17" t="s">
        <v>83</v>
      </c>
      <c r="BK322" s="176">
        <f>ROUND(I322*H322,2)</f>
        <v>0</v>
      </c>
      <c r="BL322" s="17" t="s">
        <v>288</v>
      </c>
      <c r="BM322" s="175" t="s">
        <v>529</v>
      </c>
    </row>
    <row r="323" spans="1:65" s="10" customFormat="1" ht="11.25">
      <c r="B323" s="197"/>
      <c r="C323" s="198"/>
      <c r="D323" s="177" t="s">
        <v>365</v>
      </c>
      <c r="E323" s="199" t="s">
        <v>1</v>
      </c>
      <c r="F323" s="200" t="s">
        <v>1013</v>
      </c>
      <c r="G323" s="198"/>
      <c r="H323" s="201">
        <v>32</v>
      </c>
      <c r="I323" s="202"/>
      <c r="J323" s="198"/>
      <c r="K323" s="198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365</v>
      </c>
      <c r="AU323" s="207" t="s">
        <v>85</v>
      </c>
      <c r="AV323" s="10" t="s">
        <v>85</v>
      </c>
      <c r="AW323" s="10" t="s">
        <v>32</v>
      </c>
      <c r="AX323" s="10" t="s">
        <v>76</v>
      </c>
      <c r="AY323" s="207" t="s">
        <v>149</v>
      </c>
    </row>
    <row r="324" spans="1:65" s="11" customFormat="1" ht="11.25">
      <c r="B324" s="208"/>
      <c r="C324" s="209"/>
      <c r="D324" s="177" t="s">
        <v>365</v>
      </c>
      <c r="E324" s="210" t="s">
        <v>1</v>
      </c>
      <c r="F324" s="211" t="s">
        <v>367</v>
      </c>
      <c r="G324" s="209"/>
      <c r="H324" s="212">
        <v>32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365</v>
      </c>
      <c r="AU324" s="218" t="s">
        <v>85</v>
      </c>
      <c r="AV324" s="11" t="s">
        <v>148</v>
      </c>
      <c r="AW324" s="11" t="s">
        <v>32</v>
      </c>
      <c r="AX324" s="11" t="s">
        <v>83</v>
      </c>
      <c r="AY324" s="218" t="s">
        <v>149</v>
      </c>
    </row>
    <row r="325" spans="1:65" s="2" customFormat="1" ht="16.5" customHeight="1">
      <c r="A325" s="34"/>
      <c r="B325" s="35"/>
      <c r="C325" s="182" t="s">
        <v>605</v>
      </c>
      <c r="D325" s="182" t="s">
        <v>258</v>
      </c>
      <c r="E325" s="183" t="s">
        <v>1014</v>
      </c>
      <c r="F325" s="184" t="s">
        <v>1015</v>
      </c>
      <c r="G325" s="185" t="s">
        <v>158</v>
      </c>
      <c r="H325" s="186">
        <v>32</v>
      </c>
      <c r="I325" s="187"/>
      <c r="J325" s="188">
        <f>ROUND(I325*H325,2)</f>
        <v>0</v>
      </c>
      <c r="K325" s="184" t="s">
        <v>159</v>
      </c>
      <c r="L325" s="189"/>
      <c r="M325" s="190" t="s">
        <v>1</v>
      </c>
      <c r="N325" s="191" t="s">
        <v>41</v>
      </c>
      <c r="O325" s="71"/>
      <c r="P325" s="173">
        <f>O325*H325</f>
        <v>0</v>
      </c>
      <c r="Q325" s="173">
        <v>0</v>
      </c>
      <c r="R325" s="173">
        <f>Q325*H325</f>
        <v>0</v>
      </c>
      <c r="S325" s="173">
        <v>0</v>
      </c>
      <c r="T325" s="174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5" t="s">
        <v>640</v>
      </c>
      <c r="AT325" s="175" t="s">
        <v>258</v>
      </c>
      <c r="AU325" s="175" t="s">
        <v>85</v>
      </c>
      <c r="AY325" s="17" t="s">
        <v>149</v>
      </c>
      <c r="BE325" s="176">
        <f>IF(N325="základní",J325,0)</f>
        <v>0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7" t="s">
        <v>83</v>
      </c>
      <c r="BK325" s="176">
        <f>ROUND(I325*H325,2)</f>
        <v>0</v>
      </c>
      <c r="BL325" s="17" t="s">
        <v>288</v>
      </c>
      <c r="BM325" s="175" t="s">
        <v>532</v>
      </c>
    </row>
    <row r="326" spans="1:65" s="10" customFormat="1" ht="11.25">
      <c r="B326" s="197"/>
      <c r="C326" s="198"/>
      <c r="D326" s="177" t="s">
        <v>365</v>
      </c>
      <c r="E326" s="199" t="s">
        <v>1</v>
      </c>
      <c r="F326" s="200" t="s">
        <v>1013</v>
      </c>
      <c r="G326" s="198"/>
      <c r="H326" s="201">
        <v>32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365</v>
      </c>
      <c r="AU326" s="207" t="s">
        <v>85</v>
      </c>
      <c r="AV326" s="10" t="s">
        <v>85</v>
      </c>
      <c r="AW326" s="10" t="s">
        <v>32</v>
      </c>
      <c r="AX326" s="10" t="s">
        <v>76</v>
      </c>
      <c r="AY326" s="207" t="s">
        <v>149</v>
      </c>
    </row>
    <row r="327" spans="1:65" s="11" customFormat="1" ht="11.25">
      <c r="B327" s="208"/>
      <c r="C327" s="209"/>
      <c r="D327" s="177" t="s">
        <v>365</v>
      </c>
      <c r="E327" s="210" t="s">
        <v>1</v>
      </c>
      <c r="F327" s="211" t="s">
        <v>367</v>
      </c>
      <c r="G327" s="209"/>
      <c r="H327" s="212">
        <v>32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365</v>
      </c>
      <c r="AU327" s="218" t="s">
        <v>85</v>
      </c>
      <c r="AV327" s="11" t="s">
        <v>148</v>
      </c>
      <c r="AW327" s="11" t="s">
        <v>32</v>
      </c>
      <c r="AX327" s="11" t="s">
        <v>83</v>
      </c>
      <c r="AY327" s="218" t="s">
        <v>149</v>
      </c>
    </row>
    <row r="328" spans="1:65" s="2" customFormat="1" ht="21.75" customHeight="1">
      <c r="A328" s="34"/>
      <c r="B328" s="35"/>
      <c r="C328" s="182" t="s">
        <v>284</v>
      </c>
      <c r="D328" s="182" t="s">
        <v>258</v>
      </c>
      <c r="E328" s="183" t="s">
        <v>731</v>
      </c>
      <c r="F328" s="184" t="s">
        <v>732</v>
      </c>
      <c r="G328" s="185" t="s">
        <v>158</v>
      </c>
      <c r="H328" s="186">
        <v>16</v>
      </c>
      <c r="I328" s="187"/>
      <c r="J328" s="188">
        <f>ROUND(I328*H328,2)</f>
        <v>0</v>
      </c>
      <c r="K328" s="184" t="s">
        <v>159</v>
      </c>
      <c r="L328" s="189"/>
      <c r="M328" s="190" t="s">
        <v>1</v>
      </c>
      <c r="N328" s="191" t="s">
        <v>41</v>
      </c>
      <c r="O328" s="71"/>
      <c r="P328" s="173">
        <f>O328*H328</f>
        <v>0</v>
      </c>
      <c r="Q328" s="173">
        <v>0</v>
      </c>
      <c r="R328" s="173">
        <f>Q328*H328</f>
        <v>0</v>
      </c>
      <c r="S328" s="173">
        <v>0</v>
      </c>
      <c r="T328" s="174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5" t="s">
        <v>640</v>
      </c>
      <c r="AT328" s="175" t="s">
        <v>258</v>
      </c>
      <c r="AU328" s="175" t="s">
        <v>85</v>
      </c>
      <c r="AY328" s="17" t="s">
        <v>149</v>
      </c>
      <c r="BE328" s="176">
        <f>IF(N328="základní",J328,0)</f>
        <v>0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7" t="s">
        <v>83</v>
      </c>
      <c r="BK328" s="176">
        <f>ROUND(I328*H328,2)</f>
        <v>0</v>
      </c>
      <c r="BL328" s="17" t="s">
        <v>288</v>
      </c>
      <c r="BM328" s="175" t="s">
        <v>538</v>
      </c>
    </row>
    <row r="329" spans="1:65" s="10" customFormat="1" ht="11.25">
      <c r="B329" s="197"/>
      <c r="C329" s="198"/>
      <c r="D329" s="177" t="s">
        <v>365</v>
      </c>
      <c r="E329" s="199" t="s">
        <v>1</v>
      </c>
      <c r="F329" s="200" t="s">
        <v>182</v>
      </c>
      <c r="G329" s="198"/>
      <c r="H329" s="201">
        <v>16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365</v>
      </c>
      <c r="AU329" s="207" t="s">
        <v>85</v>
      </c>
      <c r="AV329" s="10" t="s">
        <v>85</v>
      </c>
      <c r="AW329" s="10" t="s">
        <v>32</v>
      </c>
      <c r="AX329" s="10" t="s">
        <v>76</v>
      </c>
      <c r="AY329" s="207" t="s">
        <v>149</v>
      </c>
    </row>
    <row r="330" spans="1:65" s="11" customFormat="1" ht="11.25">
      <c r="B330" s="208"/>
      <c r="C330" s="209"/>
      <c r="D330" s="177" t="s">
        <v>365</v>
      </c>
      <c r="E330" s="210" t="s">
        <v>1</v>
      </c>
      <c r="F330" s="211" t="s">
        <v>367</v>
      </c>
      <c r="G330" s="209"/>
      <c r="H330" s="212">
        <v>16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365</v>
      </c>
      <c r="AU330" s="218" t="s">
        <v>85</v>
      </c>
      <c r="AV330" s="11" t="s">
        <v>148</v>
      </c>
      <c r="AW330" s="11" t="s">
        <v>32</v>
      </c>
      <c r="AX330" s="11" t="s">
        <v>83</v>
      </c>
      <c r="AY330" s="218" t="s">
        <v>149</v>
      </c>
    </row>
    <row r="331" spans="1:65" s="2" customFormat="1" ht="24.2" customHeight="1">
      <c r="A331" s="34"/>
      <c r="B331" s="35"/>
      <c r="C331" s="164" t="s">
        <v>614</v>
      </c>
      <c r="D331" s="164" t="s">
        <v>144</v>
      </c>
      <c r="E331" s="165" t="s">
        <v>1016</v>
      </c>
      <c r="F331" s="166" t="s">
        <v>1017</v>
      </c>
      <c r="G331" s="167" t="s">
        <v>158</v>
      </c>
      <c r="H331" s="168">
        <v>20</v>
      </c>
      <c r="I331" s="169"/>
      <c r="J331" s="170">
        <f>ROUND(I331*H331,2)</f>
        <v>0</v>
      </c>
      <c r="K331" s="166" t="s">
        <v>159</v>
      </c>
      <c r="L331" s="39"/>
      <c r="M331" s="171" t="s">
        <v>1</v>
      </c>
      <c r="N331" s="172" t="s">
        <v>41</v>
      </c>
      <c r="O331" s="71"/>
      <c r="P331" s="173">
        <f>O331*H331</f>
        <v>0</v>
      </c>
      <c r="Q331" s="173">
        <v>0</v>
      </c>
      <c r="R331" s="173">
        <f>Q331*H331</f>
        <v>0</v>
      </c>
      <c r="S331" s="173">
        <v>0</v>
      </c>
      <c r="T331" s="174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5" t="s">
        <v>148</v>
      </c>
      <c r="AT331" s="175" t="s">
        <v>144</v>
      </c>
      <c r="AU331" s="175" t="s">
        <v>85</v>
      </c>
      <c r="AY331" s="17" t="s">
        <v>149</v>
      </c>
      <c r="BE331" s="176">
        <f>IF(N331="základní",J331,0)</f>
        <v>0</v>
      </c>
      <c r="BF331" s="176">
        <f>IF(N331="snížená",J331,0)</f>
        <v>0</v>
      </c>
      <c r="BG331" s="176">
        <f>IF(N331="zákl. přenesená",J331,0)</f>
        <v>0</v>
      </c>
      <c r="BH331" s="176">
        <f>IF(N331="sníž. přenesená",J331,0)</f>
        <v>0</v>
      </c>
      <c r="BI331" s="176">
        <f>IF(N331="nulová",J331,0)</f>
        <v>0</v>
      </c>
      <c r="BJ331" s="17" t="s">
        <v>83</v>
      </c>
      <c r="BK331" s="176">
        <f>ROUND(I331*H331,2)</f>
        <v>0</v>
      </c>
      <c r="BL331" s="17" t="s">
        <v>148</v>
      </c>
      <c r="BM331" s="175" t="s">
        <v>546</v>
      </c>
    </row>
    <row r="332" spans="1:65" s="2" customFormat="1" ht="19.5">
      <c r="A332" s="34"/>
      <c r="B332" s="35"/>
      <c r="C332" s="36"/>
      <c r="D332" s="177" t="s">
        <v>150</v>
      </c>
      <c r="E332" s="36"/>
      <c r="F332" s="178" t="s">
        <v>636</v>
      </c>
      <c r="G332" s="36"/>
      <c r="H332" s="36"/>
      <c r="I332" s="179"/>
      <c r="J332" s="36"/>
      <c r="K332" s="36"/>
      <c r="L332" s="39"/>
      <c r="M332" s="180"/>
      <c r="N332" s="181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150</v>
      </c>
      <c r="AU332" s="17" t="s">
        <v>85</v>
      </c>
    </row>
    <row r="333" spans="1:65" s="10" customFormat="1" ht="11.25">
      <c r="B333" s="197"/>
      <c r="C333" s="198"/>
      <c r="D333" s="177" t="s">
        <v>365</v>
      </c>
      <c r="E333" s="199" t="s">
        <v>1</v>
      </c>
      <c r="F333" s="200" t="s">
        <v>1018</v>
      </c>
      <c r="G333" s="198"/>
      <c r="H333" s="201">
        <v>20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365</v>
      </c>
      <c r="AU333" s="207" t="s">
        <v>85</v>
      </c>
      <c r="AV333" s="10" t="s">
        <v>85</v>
      </c>
      <c r="AW333" s="10" t="s">
        <v>32</v>
      </c>
      <c r="AX333" s="10" t="s">
        <v>76</v>
      </c>
      <c r="AY333" s="207" t="s">
        <v>149</v>
      </c>
    </row>
    <row r="334" spans="1:65" s="11" customFormat="1" ht="11.25">
      <c r="B334" s="208"/>
      <c r="C334" s="209"/>
      <c r="D334" s="177" t="s">
        <v>365</v>
      </c>
      <c r="E334" s="210" t="s">
        <v>1</v>
      </c>
      <c r="F334" s="211" t="s">
        <v>367</v>
      </c>
      <c r="G334" s="209"/>
      <c r="H334" s="212">
        <v>20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365</v>
      </c>
      <c r="AU334" s="218" t="s">
        <v>85</v>
      </c>
      <c r="AV334" s="11" t="s">
        <v>148</v>
      </c>
      <c r="AW334" s="11" t="s">
        <v>32</v>
      </c>
      <c r="AX334" s="11" t="s">
        <v>83</v>
      </c>
      <c r="AY334" s="218" t="s">
        <v>149</v>
      </c>
    </row>
    <row r="335" spans="1:65" s="2" customFormat="1" ht="24.2" customHeight="1">
      <c r="A335" s="34"/>
      <c r="B335" s="35"/>
      <c r="C335" s="164" t="s">
        <v>288</v>
      </c>
      <c r="D335" s="164" t="s">
        <v>144</v>
      </c>
      <c r="E335" s="165" t="s">
        <v>1019</v>
      </c>
      <c r="F335" s="166" t="s">
        <v>1020</v>
      </c>
      <c r="G335" s="167" t="s">
        <v>462</v>
      </c>
      <c r="H335" s="168">
        <v>656.25</v>
      </c>
      <c r="I335" s="169"/>
      <c r="J335" s="170">
        <f>ROUND(I335*H335,2)</f>
        <v>0</v>
      </c>
      <c r="K335" s="166" t="s">
        <v>159</v>
      </c>
      <c r="L335" s="39"/>
      <c r="M335" s="171" t="s">
        <v>1</v>
      </c>
      <c r="N335" s="172" t="s">
        <v>41</v>
      </c>
      <c r="O335" s="71"/>
      <c r="P335" s="173">
        <f>O335*H335</f>
        <v>0</v>
      </c>
      <c r="Q335" s="173">
        <v>0</v>
      </c>
      <c r="R335" s="173">
        <f>Q335*H335</f>
        <v>0</v>
      </c>
      <c r="S335" s="173">
        <v>0</v>
      </c>
      <c r="T335" s="174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75" t="s">
        <v>148</v>
      </c>
      <c r="AT335" s="175" t="s">
        <v>144</v>
      </c>
      <c r="AU335" s="175" t="s">
        <v>85</v>
      </c>
      <c r="AY335" s="17" t="s">
        <v>149</v>
      </c>
      <c r="BE335" s="176">
        <f>IF(N335="základní",J335,0)</f>
        <v>0</v>
      </c>
      <c r="BF335" s="176">
        <f>IF(N335="snížená",J335,0)</f>
        <v>0</v>
      </c>
      <c r="BG335" s="176">
        <f>IF(N335="zákl. přenesená",J335,0)</f>
        <v>0</v>
      </c>
      <c r="BH335" s="176">
        <f>IF(N335="sníž. přenesená",J335,0)</f>
        <v>0</v>
      </c>
      <c r="BI335" s="176">
        <f>IF(N335="nulová",J335,0)</f>
        <v>0</v>
      </c>
      <c r="BJ335" s="17" t="s">
        <v>83</v>
      </c>
      <c r="BK335" s="176">
        <f>ROUND(I335*H335,2)</f>
        <v>0</v>
      </c>
      <c r="BL335" s="17" t="s">
        <v>148</v>
      </c>
      <c r="BM335" s="175" t="s">
        <v>551</v>
      </c>
    </row>
    <row r="336" spans="1:65" s="10" customFormat="1" ht="11.25">
      <c r="B336" s="197"/>
      <c r="C336" s="198"/>
      <c r="D336" s="177" t="s">
        <v>365</v>
      </c>
      <c r="E336" s="199" t="s">
        <v>1</v>
      </c>
      <c r="F336" s="200" t="s">
        <v>1021</v>
      </c>
      <c r="G336" s="198"/>
      <c r="H336" s="201">
        <v>656.25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365</v>
      </c>
      <c r="AU336" s="207" t="s">
        <v>85</v>
      </c>
      <c r="AV336" s="10" t="s">
        <v>85</v>
      </c>
      <c r="AW336" s="10" t="s">
        <v>32</v>
      </c>
      <c r="AX336" s="10" t="s">
        <v>76</v>
      </c>
      <c r="AY336" s="207" t="s">
        <v>149</v>
      </c>
    </row>
    <row r="337" spans="1:65" s="11" customFormat="1" ht="11.25">
      <c r="B337" s="208"/>
      <c r="C337" s="209"/>
      <c r="D337" s="177" t="s">
        <v>365</v>
      </c>
      <c r="E337" s="210" t="s">
        <v>1</v>
      </c>
      <c r="F337" s="211" t="s">
        <v>367</v>
      </c>
      <c r="G337" s="209"/>
      <c r="H337" s="212">
        <v>656.25</v>
      </c>
      <c r="I337" s="213"/>
      <c r="J337" s="209"/>
      <c r="K337" s="209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365</v>
      </c>
      <c r="AU337" s="218" t="s">
        <v>85</v>
      </c>
      <c r="AV337" s="11" t="s">
        <v>148</v>
      </c>
      <c r="AW337" s="11" t="s">
        <v>32</v>
      </c>
      <c r="AX337" s="11" t="s">
        <v>83</v>
      </c>
      <c r="AY337" s="218" t="s">
        <v>149</v>
      </c>
    </row>
    <row r="338" spans="1:65" s="2" customFormat="1" ht="24.2" customHeight="1">
      <c r="A338" s="34"/>
      <c r="B338" s="35"/>
      <c r="C338" s="164" t="s">
        <v>623</v>
      </c>
      <c r="D338" s="164" t="s">
        <v>144</v>
      </c>
      <c r="E338" s="165" t="s">
        <v>1022</v>
      </c>
      <c r="F338" s="166" t="s">
        <v>1023</v>
      </c>
      <c r="G338" s="167" t="s">
        <v>462</v>
      </c>
      <c r="H338" s="168">
        <v>4.5</v>
      </c>
      <c r="I338" s="169"/>
      <c r="J338" s="170">
        <f>ROUND(I338*H338,2)</f>
        <v>0</v>
      </c>
      <c r="K338" s="166" t="s">
        <v>1</v>
      </c>
      <c r="L338" s="39"/>
      <c r="M338" s="171" t="s">
        <v>1</v>
      </c>
      <c r="N338" s="172" t="s">
        <v>41</v>
      </c>
      <c r="O338" s="71"/>
      <c r="P338" s="173">
        <f>O338*H338</f>
        <v>0</v>
      </c>
      <c r="Q338" s="173">
        <v>0</v>
      </c>
      <c r="R338" s="173">
        <f>Q338*H338</f>
        <v>0</v>
      </c>
      <c r="S338" s="173">
        <v>2.41</v>
      </c>
      <c r="T338" s="174">
        <f>S338*H338</f>
        <v>10.845000000000001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5" t="s">
        <v>148</v>
      </c>
      <c r="AT338" s="175" t="s">
        <v>144</v>
      </c>
      <c r="AU338" s="175" t="s">
        <v>85</v>
      </c>
      <c r="AY338" s="17" t="s">
        <v>149</v>
      </c>
      <c r="BE338" s="176">
        <f>IF(N338="základní",J338,0)</f>
        <v>0</v>
      </c>
      <c r="BF338" s="176">
        <f>IF(N338="snížená",J338,0)</f>
        <v>0</v>
      </c>
      <c r="BG338" s="176">
        <f>IF(N338="zákl. přenesená",J338,0)</f>
        <v>0</v>
      </c>
      <c r="BH338" s="176">
        <f>IF(N338="sníž. přenesená",J338,0)</f>
        <v>0</v>
      </c>
      <c r="BI338" s="176">
        <f>IF(N338="nulová",J338,0)</f>
        <v>0</v>
      </c>
      <c r="BJ338" s="17" t="s">
        <v>83</v>
      </c>
      <c r="BK338" s="176">
        <f>ROUND(I338*H338,2)</f>
        <v>0</v>
      </c>
      <c r="BL338" s="17" t="s">
        <v>148</v>
      </c>
      <c r="BM338" s="175" t="s">
        <v>556</v>
      </c>
    </row>
    <row r="339" spans="1:65" s="10" customFormat="1" ht="11.25">
      <c r="B339" s="197"/>
      <c r="C339" s="198"/>
      <c r="D339" s="177" t="s">
        <v>365</v>
      </c>
      <c r="E339" s="199" t="s">
        <v>1</v>
      </c>
      <c r="F339" s="200" t="s">
        <v>1024</v>
      </c>
      <c r="G339" s="198"/>
      <c r="H339" s="201">
        <v>4.5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365</v>
      </c>
      <c r="AU339" s="207" t="s">
        <v>85</v>
      </c>
      <c r="AV339" s="10" t="s">
        <v>85</v>
      </c>
      <c r="AW339" s="10" t="s">
        <v>32</v>
      </c>
      <c r="AX339" s="10" t="s">
        <v>76</v>
      </c>
      <c r="AY339" s="207" t="s">
        <v>149</v>
      </c>
    </row>
    <row r="340" spans="1:65" s="11" customFormat="1" ht="11.25">
      <c r="B340" s="208"/>
      <c r="C340" s="209"/>
      <c r="D340" s="177" t="s">
        <v>365</v>
      </c>
      <c r="E340" s="210" t="s">
        <v>1</v>
      </c>
      <c r="F340" s="211" t="s">
        <v>367</v>
      </c>
      <c r="G340" s="209"/>
      <c r="H340" s="212">
        <v>4.5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365</v>
      </c>
      <c r="AU340" s="218" t="s">
        <v>85</v>
      </c>
      <c r="AV340" s="11" t="s">
        <v>148</v>
      </c>
      <c r="AW340" s="11" t="s">
        <v>32</v>
      </c>
      <c r="AX340" s="11" t="s">
        <v>83</v>
      </c>
      <c r="AY340" s="218" t="s">
        <v>149</v>
      </c>
    </row>
    <row r="341" spans="1:65" s="14" customFormat="1" ht="22.9" customHeight="1">
      <c r="B341" s="238"/>
      <c r="C341" s="239"/>
      <c r="D341" s="240" t="s">
        <v>75</v>
      </c>
      <c r="E341" s="260" t="s">
        <v>1025</v>
      </c>
      <c r="F341" s="260" t="s">
        <v>1026</v>
      </c>
      <c r="G341" s="239"/>
      <c r="H341" s="239"/>
      <c r="I341" s="242"/>
      <c r="J341" s="261">
        <f>BK341</f>
        <v>0</v>
      </c>
      <c r="K341" s="239"/>
      <c r="L341" s="244"/>
      <c r="M341" s="245"/>
      <c r="N341" s="246"/>
      <c r="O341" s="246"/>
      <c r="P341" s="247">
        <f>SUM(P342:P375)</f>
        <v>0</v>
      </c>
      <c r="Q341" s="246"/>
      <c r="R341" s="247">
        <f>SUM(R342:R375)</f>
        <v>0</v>
      </c>
      <c r="S341" s="246"/>
      <c r="T341" s="248">
        <f>SUM(T342:T375)</f>
        <v>0</v>
      </c>
      <c r="AR341" s="249" t="s">
        <v>148</v>
      </c>
      <c r="AT341" s="250" t="s">
        <v>75</v>
      </c>
      <c r="AU341" s="250" t="s">
        <v>83</v>
      </c>
      <c r="AY341" s="249" t="s">
        <v>149</v>
      </c>
      <c r="BK341" s="251">
        <f>SUM(BK342:BK375)</f>
        <v>0</v>
      </c>
    </row>
    <row r="342" spans="1:65" s="2" customFormat="1" ht="62.65" customHeight="1">
      <c r="A342" s="34"/>
      <c r="B342" s="35"/>
      <c r="C342" s="164" t="s">
        <v>294</v>
      </c>
      <c r="D342" s="164" t="s">
        <v>144</v>
      </c>
      <c r="E342" s="165" t="s">
        <v>1027</v>
      </c>
      <c r="F342" s="166" t="s">
        <v>1028</v>
      </c>
      <c r="G342" s="167" t="s">
        <v>158</v>
      </c>
      <c r="H342" s="168">
        <v>1</v>
      </c>
      <c r="I342" s="169"/>
      <c r="J342" s="170">
        <f>ROUND(I342*H342,2)</f>
        <v>0</v>
      </c>
      <c r="K342" s="166" t="s">
        <v>159</v>
      </c>
      <c r="L342" s="39"/>
      <c r="M342" s="171" t="s">
        <v>1</v>
      </c>
      <c r="N342" s="172" t="s">
        <v>41</v>
      </c>
      <c r="O342" s="71"/>
      <c r="P342" s="173">
        <f>O342*H342</f>
        <v>0</v>
      </c>
      <c r="Q342" s="173">
        <v>0</v>
      </c>
      <c r="R342" s="173">
        <f>Q342*H342</f>
        <v>0</v>
      </c>
      <c r="S342" s="173">
        <v>0</v>
      </c>
      <c r="T342" s="17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5" t="s">
        <v>1029</v>
      </c>
      <c r="AT342" s="175" t="s">
        <v>144</v>
      </c>
      <c r="AU342" s="175" t="s">
        <v>85</v>
      </c>
      <c r="AY342" s="17" t="s">
        <v>149</v>
      </c>
      <c r="BE342" s="176">
        <f>IF(N342="základní",J342,0)</f>
        <v>0</v>
      </c>
      <c r="BF342" s="176">
        <f>IF(N342="snížená",J342,0)</f>
        <v>0</v>
      </c>
      <c r="BG342" s="176">
        <f>IF(N342="zákl. přenesená",J342,0)</f>
        <v>0</v>
      </c>
      <c r="BH342" s="176">
        <f>IF(N342="sníž. přenesená",J342,0)</f>
        <v>0</v>
      </c>
      <c r="BI342" s="176">
        <f>IF(N342="nulová",J342,0)</f>
        <v>0</v>
      </c>
      <c r="BJ342" s="17" t="s">
        <v>83</v>
      </c>
      <c r="BK342" s="176">
        <f>ROUND(I342*H342,2)</f>
        <v>0</v>
      </c>
      <c r="BL342" s="17" t="s">
        <v>1029</v>
      </c>
      <c r="BM342" s="175" t="s">
        <v>560</v>
      </c>
    </row>
    <row r="343" spans="1:65" s="2" customFormat="1" ht="19.5">
      <c r="A343" s="34"/>
      <c r="B343" s="35"/>
      <c r="C343" s="36"/>
      <c r="D343" s="177" t="s">
        <v>150</v>
      </c>
      <c r="E343" s="36"/>
      <c r="F343" s="178" t="s">
        <v>1030</v>
      </c>
      <c r="G343" s="36"/>
      <c r="H343" s="36"/>
      <c r="I343" s="179"/>
      <c r="J343" s="36"/>
      <c r="K343" s="36"/>
      <c r="L343" s="39"/>
      <c r="M343" s="180"/>
      <c r="N343" s="181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150</v>
      </c>
      <c r="AU343" s="17" t="s">
        <v>85</v>
      </c>
    </row>
    <row r="344" spans="1:65" s="10" customFormat="1" ht="11.25">
      <c r="B344" s="197"/>
      <c r="C344" s="198"/>
      <c r="D344" s="177" t="s">
        <v>365</v>
      </c>
      <c r="E344" s="199" t="s">
        <v>1</v>
      </c>
      <c r="F344" s="200" t="s">
        <v>1031</v>
      </c>
      <c r="G344" s="198"/>
      <c r="H344" s="201">
        <v>1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365</v>
      </c>
      <c r="AU344" s="207" t="s">
        <v>85</v>
      </c>
      <c r="AV344" s="10" t="s">
        <v>85</v>
      </c>
      <c r="AW344" s="10" t="s">
        <v>32</v>
      </c>
      <c r="AX344" s="10" t="s">
        <v>76</v>
      </c>
      <c r="AY344" s="207" t="s">
        <v>149</v>
      </c>
    </row>
    <row r="345" spans="1:65" s="11" customFormat="1" ht="11.25">
      <c r="B345" s="208"/>
      <c r="C345" s="209"/>
      <c r="D345" s="177" t="s">
        <v>365</v>
      </c>
      <c r="E345" s="210" t="s">
        <v>1</v>
      </c>
      <c r="F345" s="211" t="s">
        <v>367</v>
      </c>
      <c r="G345" s="209"/>
      <c r="H345" s="212">
        <v>1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365</v>
      </c>
      <c r="AU345" s="218" t="s">
        <v>85</v>
      </c>
      <c r="AV345" s="11" t="s">
        <v>148</v>
      </c>
      <c r="AW345" s="11" t="s">
        <v>32</v>
      </c>
      <c r="AX345" s="11" t="s">
        <v>83</v>
      </c>
      <c r="AY345" s="218" t="s">
        <v>149</v>
      </c>
    </row>
    <row r="346" spans="1:65" s="2" customFormat="1" ht="62.65" customHeight="1">
      <c r="A346" s="34"/>
      <c r="B346" s="35"/>
      <c r="C346" s="164" t="s">
        <v>630</v>
      </c>
      <c r="D346" s="164" t="s">
        <v>144</v>
      </c>
      <c r="E346" s="165" t="s">
        <v>659</v>
      </c>
      <c r="F346" s="166" t="s">
        <v>660</v>
      </c>
      <c r="G346" s="167" t="s">
        <v>158</v>
      </c>
      <c r="H346" s="168">
        <v>1</v>
      </c>
      <c r="I346" s="169"/>
      <c r="J346" s="170">
        <f>ROUND(I346*H346,2)</f>
        <v>0</v>
      </c>
      <c r="K346" s="166" t="s">
        <v>159</v>
      </c>
      <c r="L346" s="39"/>
      <c r="M346" s="171" t="s">
        <v>1</v>
      </c>
      <c r="N346" s="172" t="s">
        <v>41</v>
      </c>
      <c r="O346" s="71"/>
      <c r="P346" s="173">
        <f>O346*H346</f>
        <v>0</v>
      </c>
      <c r="Q346" s="173">
        <v>0</v>
      </c>
      <c r="R346" s="173">
        <f>Q346*H346</f>
        <v>0</v>
      </c>
      <c r="S346" s="173">
        <v>0</v>
      </c>
      <c r="T346" s="17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5" t="s">
        <v>148</v>
      </c>
      <c r="AT346" s="175" t="s">
        <v>144</v>
      </c>
      <c r="AU346" s="175" t="s">
        <v>85</v>
      </c>
      <c r="AY346" s="17" t="s">
        <v>149</v>
      </c>
      <c r="BE346" s="176">
        <f>IF(N346="základní",J346,0)</f>
        <v>0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7" t="s">
        <v>83</v>
      </c>
      <c r="BK346" s="176">
        <f>ROUND(I346*H346,2)</f>
        <v>0</v>
      </c>
      <c r="BL346" s="17" t="s">
        <v>148</v>
      </c>
      <c r="BM346" s="175" t="s">
        <v>1032</v>
      </c>
    </row>
    <row r="347" spans="1:65" s="10" customFormat="1" ht="11.25">
      <c r="B347" s="197"/>
      <c r="C347" s="198"/>
      <c r="D347" s="177" t="s">
        <v>365</v>
      </c>
      <c r="E347" s="199" t="s">
        <v>1</v>
      </c>
      <c r="F347" s="200" t="s">
        <v>662</v>
      </c>
      <c r="G347" s="198"/>
      <c r="H347" s="201">
        <v>1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365</v>
      </c>
      <c r="AU347" s="207" t="s">
        <v>85</v>
      </c>
      <c r="AV347" s="10" t="s">
        <v>85</v>
      </c>
      <c r="AW347" s="10" t="s">
        <v>32</v>
      </c>
      <c r="AX347" s="10" t="s">
        <v>83</v>
      </c>
      <c r="AY347" s="207" t="s">
        <v>149</v>
      </c>
    </row>
    <row r="348" spans="1:65" s="2" customFormat="1" ht="55.5" customHeight="1">
      <c r="A348" s="34"/>
      <c r="B348" s="35"/>
      <c r="C348" s="164" t="s">
        <v>298</v>
      </c>
      <c r="D348" s="164" t="s">
        <v>144</v>
      </c>
      <c r="E348" s="165" t="s">
        <v>448</v>
      </c>
      <c r="F348" s="166" t="s">
        <v>449</v>
      </c>
      <c r="G348" s="167" t="s">
        <v>370</v>
      </c>
      <c r="H348" s="168">
        <v>4080.866</v>
      </c>
      <c r="I348" s="169"/>
      <c r="J348" s="170">
        <f>ROUND(I348*H348,2)</f>
        <v>0</v>
      </c>
      <c r="K348" s="166" t="s">
        <v>159</v>
      </c>
      <c r="L348" s="39"/>
      <c r="M348" s="171" t="s">
        <v>1</v>
      </c>
      <c r="N348" s="172" t="s">
        <v>41</v>
      </c>
      <c r="O348" s="71"/>
      <c r="P348" s="173">
        <f>O348*H348</f>
        <v>0</v>
      </c>
      <c r="Q348" s="173">
        <v>0</v>
      </c>
      <c r="R348" s="173">
        <f>Q348*H348</f>
        <v>0</v>
      </c>
      <c r="S348" s="173">
        <v>0</v>
      </c>
      <c r="T348" s="174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5" t="s">
        <v>1029</v>
      </c>
      <c r="AT348" s="175" t="s">
        <v>144</v>
      </c>
      <c r="AU348" s="175" t="s">
        <v>85</v>
      </c>
      <c r="AY348" s="17" t="s">
        <v>149</v>
      </c>
      <c r="BE348" s="176">
        <f>IF(N348="základní",J348,0)</f>
        <v>0</v>
      </c>
      <c r="BF348" s="176">
        <f>IF(N348="snížená",J348,0)</f>
        <v>0</v>
      </c>
      <c r="BG348" s="176">
        <f>IF(N348="zákl. přenesená",J348,0)</f>
        <v>0</v>
      </c>
      <c r="BH348" s="176">
        <f>IF(N348="sníž. přenesená",J348,0)</f>
        <v>0</v>
      </c>
      <c r="BI348" s="176">
        <f>IF(N348="nulová",J348,0)</f>
        <v>0</v>
      </c>
      <c r="BJ348" s="17" t="s">
        <v>83</v>
      </c>
      <c r="BK348" s="176">
        <f>ROUND(I348*H348,2)</f>
        <v>0</v>
      </c>
      <c r="BL348" s="17" t="s">
        <v>1029</v>
      </c>
      <c r="BM348" s="175" t="s">
        <v>565</v>
      </c>
    </row>
    <row r="349" spans="1:65" s="2" customFormat="1" ht="19.5">
      <c r="A349" s="34"/>
      <c r="B349" s="35"/>
      <c r="C349" s="36"/>
      <c r="D349" s="177" t="s">
        <v>150</v>
      </c>
      <c r="E349" s="36"/>
      <c r="F349" s="178" t="s">
        <v>450</v>
      </c>
      <c r="G349" s="36"/>
      <c r="H349" s="36"/>
      <c r="I349" s="179"/>
      <c r="J349" s="36"/>
      <c r="K349" s="36"/>
      <c r="L349" s="39"/>
      <c r="M349" s="180"/>
      <c r="N349" s="181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150</v>
      </c>
      <c r="AU349" s="17" t="s">
        <v>85</v>
      </c>
    </row>
    <row r="350" spans="1:65" s="12" customFormat="1" ht="11.25">
      <c r="B350" s="219"/>
      <c r="C350" s="220"/>
      <c r="D350" s="177" t="s">
        <v>365</v>
      </c>
      <c r="E350" s="221" t="s">
        <v>1</v>
      </c>
      <c r="F350" s="222" t="s">
        <v>1033</v>
      </c>
      <c r="G350" s="220"/>
      <c r="H350" s="221" t="s">
        <v>1</v>
      </c>
      <c r="I350" s="223"/>
      <c r="J350" s="220"/>
      <c r="K350" s="220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365</v>
      </c>
      <c r="AU350" s="228" t="s">
        <v>85</v>
      </c>
      <c r="AV350" s="12" t="s">
        <v>83</v>
      </c>
      <c r="AW350" s="12" t="s">
        <v>32</v>
      </c>
      <c r="AX350" s="12" t="s">
        <v>76</v>
      </c>
      <c r="AY350" s="228" t="s">
        <v>149</v>
      </c>
    </row>
    <row r="351" spans="1:65" s="10" customFormat="1" ht="22.5">
      <c r="B351" s="197"/>
      <c r="C351" s="198"/>
      <c r="D351" s="177" t="s">
        <v>365</v>
      </c>
      <c r="E351" s="199" t="s">
        <v>1</v>
      </c>
      <c r="F351" s="200" t="s">
        <v>1034</v>
      </c>
      <c r="G351" s="198"/>
      <c r="H351" s="201">
        <v>1312.5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365</v>
      </c>
      <c r="AU351" s="207" t="s">
        <v>85</v>
      </c>
      <c r="AV351" s="10" t="s">
        <v>85</v>
      </c>
      <c r="AW351" s="10" t="s">
        <v>32</v>
      </c>
      <c r="AX351" s="10" t="s">
        <v>76</v>
      </c>
      <c r="AY351" s="207" t="s">
        <v>149</v>
      </c>
    </row>
    <row r="352" spans="1:65" s="10" customFormat="1" ht="11.25">
      <c r="B352" s="197"/>
      <c r="C352" s="198"/>
      <c r="D352" s="177" t="s">
        <v>365</v>
      </c>
      <c r="E352" s="199" t="s">
        <v>1</v>
      </c>
      <c r="F352" s="200" t="s">
        <v>1035</v>
      </c>
      <c r="G352" s="198"/>
      <c r="H352" s="201">
        <v>11.25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365</v>
      </c>
      <c r="AU352" s="207" t="s">
        <v>85</v>
      </c>
      <c r="AV352" s="10" t="s">
        <v>85</v>
      </c>
      <c r="AW352" s="10" t="s">
        <v>32</v>
      </c>
      <c r="AX352" s="10" t="s">
        <v>76</v>
      </c>
      <c r="AY352" s="207" t="s">
        <v>149</v>
      </c>
    </row>
    <row r="353" spans="1:65" s="10" customFormat="1" ht="11.25">
      <c r="B353" s="197"/>
      <c r="C353" s="198"/>
      <c r="D353" s="177" t="s">
        <v>365</v>
      </c>
      <c r="E353" s="199" t="s">
        <v>1</v>
      </c>
      <c r="F353" s="200" t="s">
        <v>893</v>
      </c>
      <c r="G353" s="198"/>
      <c r="H353" s="201">
        <v>2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365</v>
      </c>
      <c r="AU353" s="207" t="s">
        <v>85</v>
      </c>
      <c r="AV353" s="10" t="s">
        <v>85</v>
      </c>
      <c r="AW353" s="10" t="s">
        <v>32</v>
      </c>
      <c r="AX353" s="10" t="s">
        <v>76</v>
      </c>
      <c r="AY353" s="207" t="s">
        <v>149</v>
      </c>
    </row>
    <row r="354" spans="1:65" s="10" customFormat="1" ht="22.5">
      <c r="B354" s="197"/>
      <c r="C354" s="198"/>
      <c r="D354" s="177" t="s">
        <v>365</v>
      </c>
      <c r="E354" s="199" t="s">
        <v>1</v>
      </c>
      <c r="F354" s="200" t="s">
        <v>1036</v>
      </c>
      <c r="G354" s="198"/>
      <c r="H354" s="201">
        <v>2137.5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365</v>
      </c>
      <c r="AU354" s="207" t="s">
        <v>85</v>
      </c>
      <c r="AV354" s="10" t="s">
        <v>85</v>
      </c>
      <c r="AW354" s="10" t="s">
        <v>32</v>
      </c>
      <c r="AX354" s="10" t="s">
        <v>76</v>
      </c>
      <c r="AY354" s="207" t="s">
        <v>149</v>
      </c>
    </row>
    <row r="355" spans="1:65" s="10" customFormat="1" ht="22.5">
      <c r="B355" s="197"/>
      <c r="C355" s="198"/>
      <c r="D355" s="177" t="s">
        <v>365</v>
      </c>
      <c r="E355" s="199" t="s">
        <v>1</v>
      </c>
      <c r="F355" s="200" t="s">
        <v>1037</v>
      </c>
      <c r="G355" s="198"/>
      <c r="H355" s="201">
        <v>617.61599999999999</v>
      </c>
      <c r="I355" s="202"/>
      <c r="J355" s="198"/>
      <c r="K355" s="198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365</v>
      </c>
      <c r="AU355" s="207" t="s">
        <v>85</v>
      </c>
      <c r="AV355" s="10" t="s">
        <v>85</v>
      </c>
      <c r="AW355" s="10" t="s">
        <v>32</v>
      </c>
      <c r="AX355" s="10" t="s">
        <v>76</v>
      </c>
      <c r="AY355" s="207" t="s">
        <v>149</v>
      </c>
    </row>
    <row r="356" spans="1:65" s="11" customFormat="1" ht="11.25">
      <c r="B356" s="208"/>
      <c r="C356" s="209"/>
      <c r="D356" s="177" t="s">
        <v>365</v>
      </c>
      <c r="E356" s="210" t="s">
        <v>1</v>
      </c>
      <c r="F356" s="211" t="s">
        <v>367</v>
      </c>
      <c r="G356" s="209"/>
      <c r="H356" s="212">
        <v>4080.866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365</v>
      </c>
      <c r="AU356" s="218" t="s">
        <v>85</v>
      </c>
      <c r="AV356" s="11" t="s">
        <v>148</v>
      </c>
      <c r="AW356" s="11" t="s">
        <v>32</v>
      </c>
      <c r="AX356" s="11" t="s">
        <v>83</v>
      </c>
      <c r="AY356" s="218" t="s">
        <v>149</v>
      </c>
    </row>
    <row r="357" spans="1:65" s="2" customFormat="1" ht="24.2" customHeight="1">
      <c r="A357" s="34"/>
      <c r="B357" s="35"/>
      <c r="C357" s="164" t="s">
        <v>637</v>
      </c>
      <c r="D357" s="164" t="s">
        <v>144</v>
      </c>
      <c r="E357" s="165" t="s">
        <v>599</v>
      </c>
      <c r="F357" s="166" t="s">
        <v>600</v>
      </c>
      <c r="G357" s="167" t="s">
        <v>370</v>
      </c>
      <c r="H357" s="168">
        <v>92.605999999999995</v>
      </c>
      <c r="I357" s="169"/>
      <c r="J357" s="170">
        <f>ROUND(I357*H357,2)</f>
        <v>0</v>
      </c>
      <c r="K357" s="166" t="s">
        <v>159</v>
      </c>
      <c r="L357" s="39"/>
      <c r="M357" s="171" t="s">
        <v>1</v>
      </c>
      <c r="N357" s="172" t="s">
        <v>41</v>
      </c>
      <c r="O357" s="71"/>
      <c r="P357" s="173">
        <f>O357*H357</f>
        <v>0</v>
      </c>
      <c r="Q357" s="173">
        <v>0</v>
      </c>
      <c r="R357" s="173">
        <f>Q357*H357</f>
        <v>0</v>
      </c>
      <c r="S357" s="173">
        <v>0</v>
      </c>
      <c r="T357" s="174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75" t="s">
        <v>1029</v>
      </c>
      <c r="AT357" s="175" t="s">
        <v>144</v>
      </c>
      <c r="AU357" s="175" t="s">
        <v>85</v>
      </c>
      <c r="AY357" s="17" t="s">
        <v>149</v>
      </c>
      <c r="BE357" s="176">
        <f>IF(N357="základní",J357,0)</f>
        <v>0</v>
      </c>
      <c r="BF357" s="176">
        <f>IF(N357="snížená",J357,0)</f>
        <v>0</v>
      </c>
      <c r="BG357" s="176">
        <f>IF(N357="zákl. přenesená",J357,0)</f>
        <v>0</v>
      </c>
      <c r="BH357" s="176">
        <f>IF(N357="sníž. přenesená",J357,0)</f>
        <v>0</v>
      </c>
      <c r="BI357" s="176">
        <f>IF(N357="nulová",J357,0)</f>
        <v>0</v>
      </c>
      <c r="BJ357" s="17" t="s">
        <v>83</v>
      </c>
      <c r="BK357" s="176">
        <f>ROUND(I357*H357,2)</f>
        <v>0</v>
      </c>
      <c r="BL357" s="17" t="s">
        <v>1029</v>
      </c>
      <c r="BM357" s="175" t="s">
        <v>582</v>
      </c>
    </row>
    <row r="358" spans="1:65" s="12" customFormat="1" ht="11.25">
      <c r="B358" s="219"/>
      <c r="C358" s="220"/>
      <c r="D358" s="177" t="s">
        <v>365</v>
      </c>
      <c r="E358" s="221" t="s">
        <v>1</v>
      </c>
      <c r="F358" s="222" t="s">
        <v>1038</v>
      </c>
      <c r="G358" s="220"/>
      <c r="H358" s="221" t="s">
        <v>1</v>
      </c>
      <c r="I358" s="223"/>
      <c r="J358" s="220"/>
      <c r="K358" s="220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365</v>
      </c>
      <c r="AU358" s="228" t="s">
        <v>85</v>
      </c>
      <c r="AV358" s="12" t="s">
        <v>83</v>
      </c>
      <c r="AW358" s="12" t="s">
        <v>32</v>
      </c>
      <c r="AX358" s="12" t="s">
        <v>76</v>
      </c>
      <c r="AY358" s="228" t="s">
        <v>149</v>
      </c>
    </row>
    <row r="359" spans="1:65" s="10" customFormat="1" ht="11.25">
      <c r="B359" s="197"/>
      <c r="C359" s="198"/>
      <c r="D359" s="177" t="s">
        <v>365</v>
      </c>
      <c r="E359" s="199" t="s">
        <v>1</v>
      </c>
      <c r="F359" s="200" t="s">
        <v>983</v>
      </c>
      <c r="G359" s="198"/>
      <c r="H359" s="201">
        <v>92.605999999999995</v>
      </c>
      <c r="I359" s="202"/>
      <c r="J359" s="198"/>
      <c r="K359" s="198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365</v>
      </c>
      <c r="AU359" s="207" t="s">
        <v>85</v>
      </c>
      <c r="AV359" s="10" t="s">
        <v>85</v>
      </c>
      <c r="AW359" s="10" t="s">
        <v>32</v>
      </c>
      <c r="AX359" s="10" t="s">
        <v>76</v>
      </c>
      <c r="AY359" s="207" t="s">
        <v>149</v>
      </c>
    </row>
    <row r="360" spans="1:65" s="11" customFormat="1" ht="11.25">
      <c r="B360" s="208"/>
      <c r="C360" s="209"/>
      <c r="D360" s="177" t="s">
        <v>365</v>
      </c>
      <c r="E360" s="210" t="s">
        <v>1</v>
      </c>
      <c r="F360" s="211" t="s">
        <v>367</v>
      </c>
      <c r="G360" s="209"/>
      <c r="H360" s="212">
        <v>92.605999999999995</v>
      </c>
      <c r="I360" s="213"/>
      <c r="J360" s="209"/>
      <c r="K360" s="209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365</v>
      </c>
      <c r="AU360" s="218" t="s">
        <v>85</v>
      </c>
      <c r="AV360" s="11" t="s">
        <v>148</v>
      </c>
      <c r="AW360" s="11" t="s">
        <v>32</v>
      </c>
      <c r="AX360" s="11" t="s">
        <v>83</v>
      </c>
      <c r="AY360" s="218" t="s">
        <v>149</v>
      </c>
    </row>
    <row r="361" spans="1:65" s="2" customFormat="1" ht="66.75" customHeight="1">
      <c r="A361" s="34"/>
      <c r="B361" s="35"/>
      <c r="C361" s="164" t="s">
        <v>303</v>
      </c>
      <c r="D361" s="164" t="s">
        <v>144</v>
      </c>
      <c r="E361" s="165" t="s">
        <v>810</v>
      </c>
      <c r="F361" s="166" t="s">
        <v>811</v>
      </c>
      <c r="G361" s="167" t="s">
        <v>370</v>
      </c>
      <c r="H361" s="168">
        <v>518.47699999999998</v>
      </c>
      <c r="I361" s="169"/>
      <c r="J361" s="170">
        <f>ROUND(I361*H361,2)</f>
        <v>0</v>
      </c>
      <c r="K361" s="166" t="s">
        <v>159</v>
      </c>
      <c r="L361" s="39"/>
      <c r="M361" s="171" t="s">
        <v>1</v>
      </c>
      <c r="N361" s="172" t="s">
        <v>41</v>
      </c>
      <c r="O361" s="71"/>
      <c r="P361" s="173">
        <f>O361*H361</f>
        <v>0</v>
      </c>
      <c r="Q361" s="173">
        <v>0</v>
      </c>
      <c r="R361" s="173">
        <f>Q361*H361</f>
        <v>0</v>
      </c>
      <c r="S361" s="173">
        <v>0</v>
      </c>
      <c r="T361" s="17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5" t="s">
        <v>1029</v>
      </c>
      <c r="AT361" s="175" t="s">
        <v>144</v>
      </c>
      <c r="AU361" s="175" t="s">
        <v>85</v>
      </c>
      <c r="AY361" s="17" t="s">
        <v>149</v>
      </c>
      <c r="BE361" s="176">
        <f>IF(N361="základní",J361,0)</f>
        <v>0</v>
      </c>
      <c r="BF361" s="176">
        <f>IF(N361="snížená",J361,0)</f>
        <v>0</v>
      </c>
      <c r="BG361" s="176">
        <f>IF(N361="zákl. přenesená",J361,0)</f>
        <v>0</v>
      </c>
      <c r="BH361" s="176">
        <f>IF(N361="sníž. přenesená",J361,0)</f>
        <v>0</v>
      </c>
      <c r="BI361" s="176">
        <f>IF(N361="nulová",J361,0)</f>
        <v>0</v>
      </c>
      <c r="BJ361" s="17" t="s">
        <v>83</v>
      </c>
      <c r="BK361" s="176">
        <f>ROUND(I361*H361,2)</f>
        <v>0</v>
      </c>
      <c r="BL361" s="17" t="s">
        <v>1029</v>
      </c>
      <c r="BM361" s="175" t="s">
        <v>569</v>
      </c>
    </row>
    <row r="362" spans="1:65" s="2" customFormat="1" ht="19.5">
      <c r="A362" s="34"/>
      <c r="B362" s="35"/>
      <c r="C362" s="36"/>
      <c r="D362" s="177" t="s">
        <v>150</v>
      </c>
      <c r="E362" s="36"/>
      <c r="F362" s="178" t="s">
        <v>450</v>
      </c>
      <c r="G362" s="36"/>
      <c r="H362" s="36"/>
      <c r="I362" s="179"/>
      <c r="J362" s="36"/>
      <c r="K362" s="36"/>
      <c r="L362" s="39"/>
      <c r="M362" s="180"/>
      <c r="N362" s="181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150</v>
      </c>
      <c r="AU362" s="17" t="s">
        <v>85</v>
      </c>
    </row>
    <row r="363" spans="1:65" s="12" customFormat="1" ht="11.25">
      <c r="B363" s="219"/>
      <c r="C363" s="220"/>
      <c r="D363" s="177" t="s">
        <v>365</v>
      </c>
      <c r="E363" s="221" t="s">
        <v>1</v>
      </c>
      <c r="F363" s="222" t="s">
        <v>1039</v>
      </c>
      <c r="G363" s="220"/>
      <c r="H363" s="221" t="s">
        <v>1</v>
      </c>
      <c r="I363" s="223"/>
      <c r="J363" s="220"/>
      <c r="K363" s="220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365</v>
      </c>
      <c r="AU363" s="228" t="s">
        <v>85</v>
      </c>
      <c r="AV363" s="12" t="s">
        <v>83</v>
      </c>
      <c r="AW363" s="12" t="s">
        <v>32</v>
      </c>
      <c r="AX363" s="12" t="s">
        <v>76</v>
      </c>
      <c r="AY363" s="228" t="s">
        <v>149</v>
      </c>
    </row>
    <row r="364" spans="1:65" s="10" customFormat="1" ht="11.25">
      <c r="B364" s="197"/>
      <c r="C364" s="198"/>
      <c r="D364" s="177" t="s">
        <v>365</v>
      </c>
      <c r="E364" s="199" t="s">
        <v>1</v>
      </c>
      <c r="F364" s="200" t="s">
        <v>1040</v>
      </c>
      <c r="G364" s="198"/>
      <c r="H364" s="201">
        <v>415.21100000000001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365</v>
      </c>
      <c r="AU364" s="207" t="s">
        <v>85</v>
      </c>
      <c r="AV364" s="10" t="s">
        <v>85</v>
      </c>
      <c r="AW364" s="10" t="s">
        <v>32</v>
      </c>
      <c r="AX364" s="10" t="s">
        <v>76</v>
      </c>
      <c r="AY364" s="207" t="s">
        <v>149</v>
      </c>
    </row>
    <row r="365" spans="1:65" s="10" customFormat="1" ht="11.25">
      <c r="B365" s="197"/>
      <c r="C365" s="198"/>
      <c r="D365" s="177" t="s">
        <v>365</v>
      </c>
      <c r="E365" s="199" t="s">
        <v>1</v>
      </c>
      <c r="F365" s="200" t="s">
        <v>1041</v>
      </c>
      <c r="G365" s="198"/>
      <c r="H365" s="201">
        <v>10.66</v>
      </c>
      <c r="I365" s="202"/>
      <c r="J365" s="198"/>
      <c r="K365" s="198"/>
      <c r="L365" s="203"/>
      <c r="M365" s="204"/>
      <c r="N365" s="205"/>
      <c r="O365" s="205"/>
      <c r="P365" s="205"/>
      <c r="Q365" s="205"/>
      <c r="R365" s="205"/>
      <c r="S365" s="205"/>
      <c r="T365" s="206"/>
      <c r="AT365" s="207" t="s">
        <v>365</v>
      </c>
      <c r="AU365" s="207" t="s">
        <v>85</v>
      </c>
      <c r="AV365" s="10" t="s">
        <v>85</v>
      </c>
      <c r="AW365" s="10" t="s">
        <v>32</v>
      </c>
      <c r="AX365" s="10" t="s">
        <v>76</v>
      </c>
      <c r="AY365" s="207" t="s">
        <v>149</v>
      </c>
    </row>
    <row r="366" spans="1:65" s="12" customFormat="1" ht="11.25">
      <c r="B366" s="219"/>
      <c r="C366" s="220"/>
      <c r="D366" s="177" t="s">
        <v>365</v>
      </c>
      <c r="E366" s="221" t="s">
        <v>1</v>
      </c>
      <c r="F366" s="222" t="s">
        <v>1038</v>
      </c>
      <c r="G366" s="220"/>
      <c r="H366" s="221" t="s">
        <v>1</v>
      </c>
      <c r="I366" s="223"/>
      <c r="J366" s="220"/>
      <c r="K366" s="220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365</v>
      </c>
      <c r="AU366" s="228" t="s">
        <v>85</v>
      </c>
      <c r="AV366" s="12" t="s">
        <v>83</v>
      </c>
      <c r="AW366" s="12" t="s">
        <v>32</v>
      </c>
      <c r="AX366" s="12" t="s">
        <v>76</v>
      </c>
      <c r="AY366" s="228" t="s">
        <v>149</v>
      </c>
    </row>
    <row r="367" spans="1:65" s="10" customFormat="1" ht="11.25">
      <c r="B367" s="197"/>
      <c r="C367" s="198"/>
      <c r="D367" s="177" t="s">
        <v>365</v>
      </c>
      <c r="E367" s="199" t="s">
        <v>1</v>
      </c>
      <c r="F367" s="200" t="s">
        <v>983</v>
      </c>
      <c r="G367" s="198"/>
      <c r="H367" s="201">
        <v>92.605999999999995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365</v>
      </c>
      <c r="AU367" s="207" t="s">
        <v>85</v>
      </c>
      <c r="AV367" s="10" t="s">
        <v>85</v>
      </c>
      <c r="AW367" s="10" t="s">
        <v>32</v>
      </c>
      <c r="AX367" s="10" t="s">
        <v>76</v>
      </c>
      <c r="AY367" s="207" t="s">
        <v>149</v>
      </c>
    </row>
    <row r="368" spans="1:65" s="11" customFormat="1" ht="11.25">
      <c r="B368" s="208"/>
      <c r="C368" s="209"/>
      <c r="D368" s="177" t="s">
        <v>365</v>
      </c>
      <c r="E368" s="210" t="s">
        <v>1</v>
      </c>
      <c r="F368" s="211" t="s">
        <v>367</v>
      </c>
      <c r="G368" s="209"/>
      <c r="H368" s="212">
        <v>518.47699999999998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365</v>
      </c>
      <c r="AU368" s="218" t="s">
        <v>85</v>
      </c>
      <c r="AV368" s="11" t="s">
        <v>148</v>
      </c>
      <c r="AW368" s="11" t="s">
        <v>32</v>
      </c>
      <c r="AX368" s="11" t="s">
        <v>83</v>
      </c>
      <c r="AY368" s="218" t="s">
        <v>149</v>
      </c>
    </row>
    <row r="369" spans="1:65" s="2" customFormat="1" ht="66.75" customHeight="1">
      <c r="A369" s="34"/>
      <c r="B369" s="35"/>
      <c r="C369" s="164" t="s">
        <v>649</v>
      </c>
      <c r="D369" s="164" t="s">
        <v>144</v>
      </c>
      <c r="E369" s="165" t="s">
        <v>1042</v>
      </c>
      <c r="F369" s="166" t="s">
        <v>1043</v>
      </c>
      <c r="G369" s="167" t="s">
        <v>370</v>
      </c>
      <c r="H369" s="168">
        <v>2.57</v>
      </c>
      <c r="I369" s="169"/>
      <c r="J369" s="170">
        <f>ROUND(I369*H369,2)</f>
        <v>0</v>
      </c>
      <c r="K369" s="166" t="s">
        <v>159</v>
      </c>
      <c r="L369" s="39"/>
      <c r="M369" s="171" t="s">
        <v>1</v>
      </c>
      <c r="N369" s="172" t="s">
        <v>41</v>
      </c>
      <c r="O369" s="71"/>
      <c r="P369" s="173">
        <f>O369*H369</f>
        <v>0</v>
      </c>
      <c r="Q369" s="173">
        <v>0</v>
      </c>
      <c r="R369" s="173">
        <f>Q369*H369</f>
        <v>0</v>
      </c>
      <c r="S369" s="173">
        <v>0</v>
      </c>
      <c r="T369" s="17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75" t="s">
        <v>1029</v>
      </c>
      <c r="AT369" s="175" t="s">
        <v>144</v>
      </c>
      <c r="AU369" s="175" t="s">
        <v>85</v>
      </c>
      <c r="AY369" s="17" t="s">
        <v>149</v>
      </c>
      <c r="BE369" s="176">
        <f>IF(N369="základní",J369,0)</f>
        <v>0</v>
      </c>
      <c r="BF369" s="176">
        <f>IF(N369="snížená",J369,0)</f>
        <v>0</v>
      </c>
      <c r="BG369" s="176">
        <f>IF(N369="zákl. přenesená",J369,0)</f>
        <v>0</v>
      </c>
      <c r="BH369" s="176">
        <f>IF(N369="sníž. přenesená",J369,0)</f>
        <v>0</v>
      </c>
      <c r="BI369" s="176">
        <f>IF(N369="nulová",J369,0)</f>
        <v>0</v>
      </c>
      <c r="BJ369" s="17" t="s">
        <v>83</v>
      </c>
      <c r="BK369" s="176">
        <f>ROUND(I369*H369,2)</f>
        <v>0</v>
      </c>
      <c r="BL369" s="17" t="s">
        <v>1029</v>
      </c>
      <c r="BM369" s="175" t="s">
        <v>573</v>
      </c>
    </row>
    <row r="370" spans="1:65" s="2" customFormat="1" ht="19.5">
      <c r="A370" s="34"/>
      <c r="B370" s="35"/>
      <c r="C370" s="36"/>
      <c r="D370" s="177" t="s">
        <v>150</v>
      </c>
      <c r="E370" s="36"/>
      <c r="F370" s="178" t="s">
        <v>450</v>
      </c>
      <c r="G370" s="36"/>
      <c r="H370" s="36"/>
      <c r="I370" s="179"/>
      <c r="J370" s="36"/>
      <c r="K370" s="36"/>
      <c r="L370" s="39"/>
      <c r="M370" s="180"/>
      <c r="N370" s="181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150</v>
      </c>
      <c r="AU370" s="17" t="s">
        <v>85</v>
      </c>
    </row>
    <row r="371" spans="1:65" s="10" customFormat="1" ht="11.25">
      <c r="B371" s="197"/>
      <c r="C371" s="198"/>
      <c r="D371" s="177" t="s">
        <v>365</v>
      </c>
      <c r="E371" s="199" t="s">
        <v>1</v>
      </c>
      <c r="F371" s="200" t="s">
        <v>1044</v>
      </c>
      <c r="G371" s="198"/>
      <c r="H371" s="201">
        <v>2.57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365</v>
      </c>
      <c r="AU371" s="207" t="s">
        <v>85</v>
      </c>
      <c r="AV371" s="10" t="s">
        <v>85</v>
      </c>
      <c r="AW371" s="10" t="s">
        <v>32</v>
      </c>
      <c r="AX371" s="10" t="s">
        <v>76</v>
      </c>
      <c r="AY371" s="207" t="s">
        <v>149</v>
      </c>
    </row>
    <row r="372" spans="1:65" s="11" customFormat="1" ht="11.25">
      <c r="B372" s="208"/>
      <c r="C372" s="209"/>
      <c r="D372" s="177" t="s">
        <v>365</v>
      </c>
      <c r="E372" s="210" t="s">
        <v>1</v>
      </c>
      <c r="F372" s="211" t="s">
        <v>367</v>
      </c>
      <c r="G372" s="209"/>
      <c r="H372" s="212">
        <v>2.57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365</v>
      </c>
      <c r="AU372" s="218" t="s">
        <v>85</v>
      </c>
      <c r="AV372" s="11" t="s">
        <v>148</v>
      </c>
      <c r="AW372" s="11" t="s">
        <v>32</v>
      </c>
      <c r="AX372" s="11" t="s">
        <v>83</v>
      </c>
      <c r="AY372" s="218" t="s">
        <v>149</v>
      </c>
    </row>
    <row r="373" spans="1:65" s="2" customFormat="1" ht="62.65" customHeight="1">
      <c r="A373" s="34"/>
      <c r="B373" s="35"/>
      <c r="C373" s="164" t="s">
        <v>307</v>
      </c>
      <c r="D373" s="164" t="s">
        <v>144</v>
      </c>
      <c r="E373" s="165" t="s">
        <v>684</v>
      </c>
      <c r="F373" s="166" t="s">
        <v>685</v>
      </c>
      <c r="G373" s="167" t="s">
        <v>370</v>
      </c>
      <c r="H373" s="168">
        <v>508.48500000000001</v>
      </c>
      <c r="I373" s="169"/>
      <c r="J373" s="170">
        <f>ROUND(I373*H373,2)</f>
        <v>0</v>
      </c>
      <c r="K373" s="166" t="s">
        <v>159</v>
      </c>
      <c r="L373" s="39"/>
      <c r="M373" s="171" t="s">
        <v>1</v>
      </c>
      <c r="N373" s="172" t="s">
        <v>41</v>
      </c>
      <c r="O373" s="71"/>
      <c r="P373" s="173">
        <f>O373*H373</f>
        <v>0</v>
      </c>
      <c r="Q373" s="173">
        <v>0</v>
      </c>
      <c r="R373" s="173">
        <f>Q373*H373</f>
        <v>0</v>
      </c>
      <c r="S373" s="173">
        <v>0</v>
      </c>
      <c r="T373" s="17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5" t="s">
        <v>1045</v>
      </c>
      <c r="AT373" s="175" t="s">
        <v>144</v>
      </c>
      <c r="AU373" s="175" t="s">
        <v>85</v>
      </c>
      <c r="AY373" s="17" t="s">
        <v>149</v>
      </c>
      <c r="BE373" s="176">
        <f>IF(N373="základní",J373,0)</f>
        <v>0</v>
      </c>
      <c r="BF373" s="176">
        <f>IF(N373="snížená",J373,0)</f>
        <v>0</v>
      </c>
      <c r="BG373" s="176">
        <f>IF(N373="zákl. přenesená",J373,0)</f>
        <v>0</v>
      </c>
      <c r="BH373" s="176">
        <f>IF(N373="sníž. přenesená",J373,0)</f>
        <v>0</v>
      </c>
      <c r="BI373" s="176">
        <f>IF(N373="nulová",J373,0)</f>
        <v>0</v>
      </c>
      <c r="BJ373" s="17" t="s">
        <v>83</v>
      </c>
      <c r="BK373" s="176">
        <f>ROUND(I373*H373,2)</f>
        <v>0</v>
      </c>
      <c r="BL373" s="17" t="s">
        <v>1045</v>
      </c>
      <c r="BM373" s="175" t="s">
        <v>1046</v>
      </c>
    </row>
    <row r="374" spans="1:65" s="2" customFormat="1" ht="19.5">
      <c r="A374" s="34"/>
      <c r="B374" s="35"/>
      <c r="C374" s="36"/>
      <c r="D374" s="177" t="s">
        <v>150</v>
      </c>
      <c r="E374" s="36"/>
      <c r="F374" s="178" t="s">
        <v>450</v>
      </c>
      <c r="G374" s="36"/>
      <c r="H374" s="36"/>
      <c r="I374" s="179"/>
      <c r="J374" s="36"/>
      <c r="K374" s="36"/>
      <c r="L374" s="39"/>
      <c r="M374" s="180"/>
      <c r="N374" s="181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150</v>
      </c>
      <c r="AU374" s="17" t="s">
        <v>85</v>
      </c>
    </row>
    <row r="375" spans="1:65" s="10" customFormat="1" ht="22.5">
      <c r="B375" s="197"/>
      <c r="C375" s="198"/>
      <c r="D375" s="177" t="s">
        <v>365</v>
      </c>
      <c r="E375" s="199" t="s">
        <v>1</v>
      </c>
      <c r="F375" s="200" t="s">
        <v>1047</v>
      </c>
      <c r="G375" s="198"/>
      <c r="H375" s="201">
        <v>508.48500000000001</v>
      </c>
      <c r="I375" s="202"/>
      <c r="J375" s="198"/>
      <c r="K375" s="198"/>
      <c r="L375" s="203"/>
      <c r="M375" s="262"/>
      <c r="N375" s="263"/>
      <c r="O375" s="263"/>
      <c r="P375" s="263"/>
      <c r="Q375" s="263"/>
      <c r="R375" s="263"/>
      <c r="S375" s="263"/>
      <c r="T375" s="264"/>
      <c r="AT375" s="207" t="s">
        <v>365</v>
      </c>
      <c r="AU375" s="207" t="s">
        <v>85</v>
      </c>
      <c r="AV375" s="10" t="s">
        <v>85</v>
      </c>
      <c r="AW375" s="10" t="s">
        <v>32</v>
      </c>
      <c r="AX375" s="10" t="s">
        <v>76</v>
      </c>
      <c r="AY375" s="207" t="s">
        <v>149</v>
      </c>
    </row>
    <row r="376" spans="1:65" s="2" customFormat="1" ht="6.95" customHeight="1">
      <c r="A376" s="3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39"/>
      <c r="M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</row>
  </sheetData>
  <sheetProtection algorithmName="SHA-512" hashValue="y/Tea3RgcaH4cqz+6VQsKwcvFrkPpLUrQ65mUQIxn8OS2C47nbEyFL22b+nCOLAlhv0DaVF/5RTM2pbafuvBZg==" saltValue="jPoYlsftv1uHqnma0WAybUX2zgwxQdYhSA1newbS09FxbR48tdV24pzcJ8dKJvX1+y/cgeFBEnuqHZ8nBjaQiA==" spinCount="100000" sheet="1" objects="1" scenarios="1" formatColumns="0" formatRows="0" autoFilter="0"/>
  <autoFilter ref="C129:K375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105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855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1048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ROUND((SUM(BE123:BE144)),  2)</f>
        <v>0</v>
      </c>
      <c r="G35" s="34"/>
      <c r="H35" s="34"/>
      <c r="I35" s="130">
        <v>0.21</v>
      </c>
      <c r="J35" s="129">
        <f>ROUND(((SUM(BE123:BE144))*I35),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ROUND((SUM(BF123:BF144)),  2)</f>
        <v>0</v>
      </c>
      <c r="G36" s="34"/>
      <c r="H36" s="34"/>
      <c r="I36" s="130">
        <v>0.15</v>
      </c>
      <c r="J36" s="129">
        <f>ROUND(((SUM(BF123:BF144))*I36),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ROUND((SUM(BG123:BG144)),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ROUND((SUM(BH123:BH144)),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ROUND((SUM(BI123:BI144)),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855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SO 10-01.1 - Následná úprava GPK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857</v>
      </c>
      <c r="E99" s="235"/>
      <c r="F99" s="235"/>
      <c r="G99" s="235"/>
      <c r="H99" s="235"/>
      <c r="I99" s="235"/>
      <c r="J99" s="236">
        <f>J124</f>
        <v>0</v>
      </c>
      <c r="K99" s="233"/>
      <c r="L99" s="237"/>
    </row>
    <row r="100" spans="1:47" s="15" customFormat="1" ht="19.899999999999999" hidden="1" customHeight="1">
      <c r="B100" s="255"/>
      <c r="C100" s="104"/>
      <c r="D100" s="256" t="s">
        <v>865</v>
      </c>
      <c r="E100" s="257"/>
      <c r="F100" s="257"/>
      <c r="G100" s="257"/>
      <c r="H100" s="257"/>
      <c r="I100" s="257"/>
      <c r="J100" s="258">
        <f>J125</f>
        <v>0</v>
      </c>
      <c r="K100" s="104"/>
      <c r="L100" s="259"/>
    </row>
    <row r="101" spans="1:47" s="13" customFormat="1" ht="24.95" hidden="1" customHeight="1">
      <c r="B101" s="232"/>
      <c r="C101" s="233"/>
      <c r="D101" s="234" t="s">
        <v>1049</v>
      </c>
      <c r="E101" s="235"/>
      <c r="F101" s="235"/>
      <c r="G101" s="235"/>
      <c r="H101" s="235"/>
      <c r="I101" s="235"/>
      <c r="J101" s="236">
        <f>J137</f>
        <v>0</v>
      </c>
      <c r="K101" s="233"/>
      <c r="L101" s="237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131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18" t="str">
        <f>E7</f>
        <v>Oprava kolejí a výhybek v žst. Teplice nad Metují</v>
      </c>
      <c r="F111" s="319"/>
      <c r="G111" s="319"/>
      <c r="H111" s="31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18" t="s">
        <v>855</v>
      </c>
      <c r="F113" s="320"/>
      <c r="G113" s="320"/>
      <c r="H113" s="32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121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1" t="str">
        <f>E11</f>
        <v>SO 10-01.1 - Následná úprava GPK</v>
      </c>
      <c r="F115" s="320"/>
      <c r="G115" s="320"/>
      <c r="H115" s="32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žst. Teplice nad Metují</v>
      </c>
      <c r="G117" s="36"/>
      <c r="H117" s="36"/>
      <c r="I117" s="29" t="s">
        <v>22</v>
      </c>
      <c r="J117" s="66" t="str">
        <f>IF(J14="","",J14)</f>
        <v>7. 10. 2022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s.o.</v>
      </c>
      <c r="G119" s="36"/>
      <c r="H119" s="36"/>
      <c r="I119" s="29" t="s">
        <v>30</v>
      </c>
      <c r="J119" s="32" t="str">
        <f>E23</f>
        <v>Prodin, a.s.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>ST Hradec Králové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9" customFormat="1" ht="29.25" customHeight="1">
      <c r="A122" s="153"/>
      <c r="B122" s="154"/>
      <c r="C122" s="155" t="s">
        <v>132</v>
      </c>
      <c r="D122" s="156" t="s">
        <v>61</v>
      </c>
      <c r="E122" s="156" t="s">
        <v>57</v>
      </c>
      <c r="F122" s="156" t="s">
        <v>58</v>
      </c>
      <c r="G122" s="156" t="s">
        <v>133</v>
      </c>
      <c r="H122" s="156" t="s">
        <v>134</v>
      </c>
      <c r="I122" s="156" t="s">
        <v>135</v>
      </c>
      <c r="J122" s="156" t="s">
        <v>128</v>
      </c>
      <c r="K122" s="157" t="s">
        <v>136</v>
      </c>
      <c r="L122" s="158"/>
      <c r="M122" s="75" t="s">
        <v>1</v>
      </c>
      <c r="N122" s="76" t="s">
        <v>40</v>
      </c>
      <c r="O122" s="76" t="s">
        <v>137</v>
      </c>
      <c r="P122" s="76" t="s">
        <v>138</v>
      </c>
      <c r="Q122" s="76" t="s">
        <v>139</v>
      </c>
      <c r="R122" s="76" t="s">
        <v>140</v>
      </c>
      <c r="S122" s="76" t="s">
        <v>141</v>
      </c>
      <c r="T122" s="77" t="s">
        <v>142</v>
      </c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</row>
    <row r="123" spans="1:65" s="2" customFormat="1" ht="22.9" customHeight="1">
      <c r="A123" s="34"/>
      <c r="B123" s="35"/>
      <c r="C123" s="82" t="s">
        <v>143</v>
      </c>
      <c r="D123" s="36"/>
      <c r="E123" s="36"/>
      <c r="F123" s="36"/>
      <c r="G123" s="36"/>
      <c r="H123" s="36"/>
      <c r="I123" s="36"/>
      <c r="J123" s="159">
        <f>BK123</f>
        <v>0</v>
      </c>
      <c r="K123" s="36"/>
      <c r="L123" s="39"/>
      <c r="M123" s="78"/>
      <c r="N123" s="160"/>
      <c r="O123" s="79"/>
      <c r="P123" s="161">
        <f>P124+P137</f>
        <v>0</v>
      </c>
      <c r="Q123" s="79"/>
      <c r="R123" s="161">
        <f>R124+R137</f>
        <v>336.95499999999998</v>
      </c>
      <c r="S123" s="79"/>
      <c r="T123" s="162">
        <f>T124+T137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130</v>
      </c>
      <c r="BK123" s="163">
        <f>BK124+BK137</f>
        <v>0</v>
      </c>
    </row>
    <row r="124" spans="1:65" s="14" customFormat="1" ht="25.9" customHeight="1">
      <c r="B124" s="238"/>
      <c r="C124" s="239"/>
      <c r="D124" s="240" t="s">
        <v>75</v>
      </c>
      <c r="E124" s="241" t="s">
        <v>867</v>
      </c>
      <c r="F124" s="241" t="s">
        <v>868</v>
      </c>
      <c r="G124" s="239"/>
      <c r="H124" s="239"/>
      <c r="I124" s="242"/>
      <c r="J124" s="243">
        <f>BK124</f>
        <v>0</v>
      </c>
      <c r="K124" s="239"/>
      <c r="L124" s="244"/>
      <c r="M124" s="245"/>
      <c r="N124" s="246"/>
      <c r="O124" s="246"/>
      <c r="P124" s="247">
        <f>P125</f>
        <v>0</v>
      </c>
      <c r="Q124" s="246"/>
      <c r="R124" s="247">
        <f>R125</f>
        <v>336.95499999999998</v>
      </c>
      <c r="S124" s="246"/>
      <c r="T124" s="248">
        <f>T125</f>
        <v>0</v>
      </c>
      <c r="AR124" s="249" t="s">
        <v>83</v>
      </c>
      <c r="AT124" s="250" t="s">
        <v>75</v>
      </c>
      <c r="AU124" s="250" t="s">
        <v>76</v>
      </c>
      <c r="AY124" s="249" t="s">
        <v>149</v>
      </c>
      <c r="BK124" s="251">
        <f>BK125</f>
        <v>0</v>
      </c>
    </row>
    <row r="125" spans="1:65" s="14" customFormat="1" ht="22.9" customHeight="1">
      <c r="B125" s="238"/>
      <c r="C125" s="239"/>
      <c r="D125" s="240" t="s">
        <v>75</v>
      </c>
      <c r="E125" s="260" t="s">
        <v>166</v>
      </c>
      <c r="F125" s="260" t="s">
        <v>904</v>
      </c>
      <c r="G125" s="239"/>
      <c r="H125" s="239"/>
      <c r="I125" s="242"/>
      <c r="J125" s="261">
        <f>BK125</f>
        <v>0</v>
      </c>
      <c r="K125" s="239"/>
      <c r="L125" s="244"/>
      <c r="M125" s="245"/>
      <c r="N125" s="246"/>
      <c r="O125" s="246"/>
      <c r="P125" s="247">
        <f>SUM(P126:P136)</f>
        <v>0</v>
      </c>
      <c r="Q125" s="246"/>
      <c r="R125" s="247">
        <f>SUM(R126:R136)</f>
        <v>336.95499999999998</v>
      </c>
      <c r="S125" s="246"/>
      <c r="T125" s="248">
        <f>SUM(T126:T136)</f>
        <v>0</v>
      </c>
      <c r="AR125" s="249" t="s">
        <v>83</v>
      </c>
      <c r="AT125" s="250" t="s">
        <v>75</v>
      </c>
      <c r="AU125" s="250" t="s">
        <v>83</v>
      </c>
      <c r="AY125" s="249" t="s">
        <v>149</v>
      </c>
      <c r="BK125" s="251">
        <f>SUM(BK126:BK136)</f>
        <v>0</v>
      </c>
    </row>
    <row r="126" spans="1:65" s="2" customFormat="1" ht="24.2" customHeight="1">
      <c r="A126" s="34"/>
      <c r="B126" s="35"/>
      <c r="C126" s="164" t="s">
        <v>83</v>
      </c>
      <c r="D126" s="164" t="s">
        <v>144</v>
      </c>
      <c r="E126" s="165" t="s">
        <v>563</v>
      </c>
      <c r="F126" s="166" t="s">
        <v>564</v>
      </c>
      <c r="G126" s="167" t="s">
        <v>374</v>
      </c>
      <c r="H126" s="168">
        <v>0.93799999999999994</v>
      </c>
      <c r="I126" s="169"/>
      <c r="J126" s="170">
        <f>ROUND(I126*H126,2)</f>
        <v>0</v>
      </c>
      <c r="K126" s="166" t="s">
        <v>159</v>
      </c>
      <c r="L126" s="39"/>
      <c r="M126" s="171" t="s">
        <v>1</v>
      </c>
      <c r="N126" s="172" t="s">
        <v>41</v>
      </c>
      <c r="O126" s="71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5" t="s">
        <v>148</v>
      </c>
      <c r="AT126" s="175" t="s">
        <v>144</v>
      </c>
      <c r="AU126" s="175" t="s">
        <v>85</v>
      </c>
      <c r="AY126" s="17" t="s">
        <v>149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7" t="s">
        <v>83</v>
      </c>
      <c r="BK126" s="176">
        <f>ROUND(I126*H126,2)</f>
        <v>0</v>
      </c>
      <c r="BL126" s="17" t="s">
        <v>148</v>
      </c>
      <c r="BM126" s="175" t="s">
        <v>85</v>
      </c>
    </row>
    <row r="127" spans="1:65" s="10" customFormat="1" ht="11.25">
      <c r="B127" s="197"/>
      <c r="C127" s="198"/>
      <c r="D127" s="177" t="s">
        <v>365</v>
      </c>
      <c r="E127" s="199" t="s">
        <v>1</v>
      </c>
      <c r="F127" s="200" t="s">
        <v>1050</v>
      </c>
      <c r="G127" s="198"/>
      <c r="H127" s="201">
        <v>0.93799999999999994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365</v>
      </c>
      <c r="AU127" s="207" t="s">
        <v>85</v>
      </c>
      <c r="AV127" s="10" t="s">
        <v>85</v>
      </c>
      <c r="AW127" s="10" t="s">
        <v>32</v>
      </c>
      <c r="AX127" s="10" t="s">
        <v>76</v>
      </c>
      <c r="AY127" s="207" t="s">
        <v>149</v>
      </c>
    </row>
    <row r="128" spans="1:65" s="11" customFormat="1" ht="11.25">
      <c r="B128" s="208"/>
      <c r="C128" s="209"/>
      <c r="D128" s="177" t="s">
        <v>365</v>
      </c>
      <c r="E128" s="210" t="s">
        <v>1</v>
      </c>
      <c r="F128" s="211" t="s">
        <v>367</v>
      </c>
      <c r="G128" s="209"/>
      <c r="H128" s="212">
        <v>0.93799999999999994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365</v>
      </c>
      <c r="AU128" s="218" t="s">
        <v>85</v>
      </c>
      <c r="AV128" s="11" t="s">
        <v>148</v>
      </c>
      <c r="AW128" s="11" t="s">
        <v>32</v>
      </c>
      <c r="AX128" s="11" t="s">
        <v>83</v>
      </c>
      <c r="AY128" s="218" t="s">
        <v>149</v>
      </c>
    </row>
    <row r="129" spans="1:65" s="2" customFormat="1" ht="16.5" customHeight="1">
      <c r="A129" s="34"/>
      <c r="B129" s="35"/>
      <c r="C129" s="164" t="s">
        <v>85</v>
      </c>
      <c r="D129" s="164" t="s">
        <v>144</v>
      </c>
      <c r="E129" s="165" t="s">
        <v>460</v>
      </c>
      <c r="F129" s="166" t="s">
        <v>461</v>
      </c>
      <c r="G129" s="167" t="s">
        <v>462</v>
      </c>
      <c r="H129" s="168">
        <v>165.58</v>
      </c>
      <c r="I129" s="169"/>
      <c r="J129" s="170">
        <f>ROUND(I129*H129,2)</f>
        <v>0</v>
      </c>
      <c r="K129" s="166" t="s">
        <v>159</v>
      </c>
      <c r="L129" s="39"/>
      <c r="M129" s="171" t="s">
        <v>1</v>
      </c>
      <c r="N129" s="172" t="s">
        <v>41</v>
      </c>
      <c r="O129" s="71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5" t="s">
        <v>148</v>
      </c>
      <c r="AT129" s="175" t="s">
        <v>144</v>
      </c>
      <c r="AU129" s="175" t="s">
        <v>85</v>
      </c>
      <c r="AY129" s="17" t="s">
        <v>149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83</v>
      </c>
      <c r="BK129" s="176">
        <f>ROUND(I129*H129,2)</f>
        <v>0</v>
      </c>
      <c r="BL129" s="17" t="s">
        <v>148</v>
      </c>
      <c r="BM129" s="175" t="s">
        <v>1051</v>
      </c>
    </row>
    <row r="130" spans="1:65" s="12" customFormat="1" ht="11.25">
      <c r="B130" s="219"/>
      <c r="C130" s="220"/>
      <c r="D130" s="177" t="s">
        <v>365</v>
      </c>
      <c r="E130" s="221" t="s">
        <v>1</v>
      </c>
      <c r="F130" s="222" t="s">
        <v>906</v>
      </c>
      <c r="G130" s="220"/>
      <c r="H130" s="221" t="s">
        <v>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365</v>
      </c>
      <c r="AU130" s="228" t="s">
        <v>85</v>
      </c>
      <c r="AV130" s="12" t="s">
        <v>83</v>
      </c>
      <c r="AW130" s="12" t="s">
        <v>32</v>
      </c>
      <c r="AX130" s="12" t="s">
        <v>76</v>
      </c>
      <c r="AY130" s="228" t="s">
        <v>149</v>
      </c>
    </row>
    <row r="131" spans="1:65" s="10" customFormat="1" ht="11.25">
      <c r="B131" s="197"/>
      <c r="C131" s="198"/>
      <c r="D131" s="177" t="s">
        <v>365</v>
      </c>
      <c r="E131" s="199" t="s">
        <v>1</v>
      </c>
      <c r="F131" s="200" t="s">
        <v>1052</v>
      </c>
      <c r="G131" s="198"/>
      <c r="H131" s="201">
        <v>165.58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365</v>
      </c>
      <c r="AU131" s="207" t="s">
        <v>85</v>
      </c>
      <c r="AV131" s="10" t="s">
        <v>85</v>
      </c>
      <c r="AW131" s="10" t="s">
        <v>32</v>
      </c>
      <c r="AX131" s="10" t="s">
        <v>76</v>
      </c>
      <c r="AY131" s="207" t="s">
        <v>149</v>
      </c>
    </row>
    <row r="132" spans="1:65" s="11" customFormat="1" ht="11.25">
      <c r="B132" s="208"/>
      <c r="C132" s="209"/>
      <c r="D132" s="177" t="s">
        <v>365</v>
      </c>
      <c r="E132" s="210" t="s">
        <v>1</v>
      </c>
      <c r="F132" s="211" t="s">
        <v>367</v>
      </c>
      <c r="G132" s="209"/>
      <c r="H132" s="212">
        <v>165.58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365</v>
      </c>
      <c r="AU132" s="218" t="s">
        <v>85</v>
      </c>
      <c r="AV132" s="11" t="s">
        <v>148</v>
      </c>
      <c r="AW132" s="11" t="s">
        <v>32</v>
      </c>
      <c r="AX132" s="11" t="s">
        <v>83</v>
      </c>
      <c r="AY132" s="218" t="s">
        <v>149</v>
      </c>
    </row>
    <row r="133" spans="1:65" s="2" customFormat="1" ht="16.5" customHeight="1">
      <c r="A133" s="34"/>
      <c r="B133" s="35"/>
      <c r="C133" s="182" t="s">
        <v>155</v>
      </c>
      <c r="D133" s="182" t="s">
        <v>258</v>
      </c>
      <c r="E133" s="183" t="s">
        <v>663</v>
      </c>
      <c r="F133" s="184" t="s">
        <v>664</v>
      </c>
      <c r="G133" s="185" t="s">
        <v>370</v>
      </c>
      <c r="H133" s="186">
        <v>336.95499999999998</v>
      </c>
      <c r="I133" s="187"/>
      <c r="J133" s="188">
        <f>ROUND(I133*H133,2)</f>
        <v>0</v>
      </c>
      <c r="K133" s="184" t="s">
        <v>159</v>
      </c>
      <c r="L133" s="189"/>
      <c r="M133" s="190" t="s">
        <v>1</v>
      </c>
      <c r="N133" s="191" t="s">
        <v>41</v>
      </c>
      <c r="O133" s="71"/>
      <c r="P133" s="173">
        <f>O133*H133</f>
        <v>0</v>
      </c>
      <c r="Q133" s="173">
        <v>1</v>
      </c>
      <c r="R133" s="173">
        <f>Q133*H133</f>
        <v>336.95499999999998</v>
      </c>
      <c r="S133" s="173">
        <v>0</v>
      </c>
      <c r="T133" s="17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5" t="s">
        <v>164</v>
      </c>
      <c r="AT133" s="175" t="s">
        <v>258</v>
      </c>
      <c r="AU133" s="175" t="s">
        <v>85</v>
      </c>
      <c r="AY133" s="17" t="s">
        <v>149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83</v>
      </c>
      <c r="BK133" s="176">
        <f>ROUND(I133*H133,2)</f>
        <v>0</v>
      </c>
      <c r="BL133" s="17" t="s">
        <v>148</v>
      </c>
      <c r="BM133" s="175" t="s">
        <v>1053</v>
      </c>
    </row>
    <row r="134" spans="1:65" s="12" customFormat="1" ht="11.25">
      <c r="B134" s="219"/>
      <c r="C134" s="220"/>
      <c r="D134" s="177" t="s">
        <v>365</v>
      </c>
      <c r="E134" s="221" t="s">
        <v>1</v>
      </c>
      <c r="F134" s="222" t="s">
        <v>906</v>
      </c>
      <c r="G134" s="220"/>
      <c r="H134" s="221" t="s">
        <v>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365</v>
      </c>
      <c r="AU134" s="228" t="s">
        <v>85</v>
      </c>
      <c r="AV134" s="12" t="s">
        <v>83</v>
      </c>
      <c r="AW134" s="12" t="s">
        <v>32</v>
      </c>
      <c r="AX134" s="12" t="s">
        <v>76</v>
      </c>
      <c r="AY134" s="228" t="s">
        <v>149</v>
      </c>
    </row>
    <row r="135" spans="1:65" s="10" customFormat="1" ht="11.25">
      <c r="B135" s="197"/>
      <c r="C135" s="198"/>
      <c r="D135" s="177" t="s">
        <v>365</v>
      </c>
      <c r="E135" s="199" t="s">
        <v>1</v>
      </c>
      <c r="F135" s="200" t="s">
        <v>1054</v>
      </c>
      <c r="G135" s="198"/>
      <c r="H135" s="201">
        <v>336.95499999999998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365</v>
      </c>
      <c r="AU135" s="207" t="s">
        <v>85</v>
      </c>
      <c r="AV135" s="10" t="s">
        <v>85</v>
      </c>
      <c r="AW135" s="10" t="s">
        <v>32</v>
      </c>
      <c r="AX135" s="10" t="s">
        <v>76</v>
      </c>
      <c r="AY135" s="207" t="s">
        <v>149</v>
      </c>
    </row>
    <row r="136" spans="1:65" s="11" customFormat="1" ht="11.25">
      <c r="B136" s="208"/>
      <c r="C136" s="209"/>
      <c r="D136" s="177" t="s">
        <v>365</v>
      </c>
      <c r="E136" s="210" t="s">
        <v>1</v>
      </c>
      <c r="F136" s="211" t="s">
        <v>367</v>
      </c>
      <c r="G136" s="209"/>
      <c r="H136" s="212">
        <v>336.95499999999998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365</v>
      </c>
      <c r="AU136" s="218" t="s">
        <v>85</v>
      </c>
      <c r="AV136" s="11" t="s">
        <v>148</v>
      </c>
      <c r="AW136" s="11" t="s">
        <v>32</v>
      </c>
      <c r="AX136" s="11" t="s">
        <v>83</v>
      </c>
      <c r="AY136" s="218" t="s">
        <v>149</v>
      </c>
    </row>
    <row r="137" spans="1:65" s="14" customFormat="1" ht="25.9" customHeight="1">
      <c r="B137" s="238"/>
      <c r="C137" s="239"/>
      <c r="D137" s="240" t="s">
        <v>75</v>
      </c>
      <c r="E137" s="241" t="s">
        <v>1025</v>
      </c>
      <c r="F137" s="241" t="s">
        <v>1026</v>
      </c>
      <c r="G137" s="239"/>
      <c r="H137" s="239"/>
      <c r="I137" s="242"/>
      <c r="J137" s="243">
        <f>BK137</f>
        <v>0</v>
      </c>
      <c r="K137" s="239"/>
      <c r="L137" s="244"/>
      <c r="M137" s="245"/>
      <c r="N137" s="246"/>
      <c r="O137" s="246"/>
      <c r="P137" s="247">
        <f>SUM(P138:P144)</f>
        <v>0</v>
      </c>
      <c r="Q137" s="246"/>
      <c r="R137" s="247">
        <f>SUM(R138:R144)</f>
        <v>0</v>
      </c>
      <c r="S137" s="246"/>
      <c r="T137" s="248">
        <f>SUM(T138:T144)</f>
        <v>0</v>
      </c>
      <c r="AR137" s="249" t="s">
        <v>148</v>
      </c>
      <c r="AT137" s="250" t="s">
        <v>75</v>
      </c>
      <c r="AU137" s="250" t="s">
        <v>76</v>
      </c>
      <c r="AY137" s="249" t="s">
        <v>149</v>
      </c>
      <c r="BK137" s="251">
        <f>SUM(BK138:BK144)</f>
        <v>0</v>
      </c>
    </row>
    <row r="138" spans="1:65" s="2" customFormat="1" ht="24.2" customHeight="1">
      <c r="A138" s="34"/>
      <c r="B138" s="35"/>
      <c r="C138" s="164" t="s">
        <v>148</v>
      </c>
      <c r="D138" s="164" t="s">
        <v>144</v>
      </c>
      <c r="E138" s="165" t="s">
        <v>1055</v>
      </c>
      <c r="F138" s="166" t="s">
        <v>1056</v>
      </c>
      <c r="G138" s="167" t="s">
        <v>158</v>
      </c>
      <c r="H138" s="168">
        <v>2</v>
      </c>
      <c r="I138" s="169"/>
      <c r="J138" s="170">
        <f>ROUND(I138*H138,2)</f>
        <v>0</v>
      </c>
      <c r="K138" s="166" t="s">
        <v>159</v>
      </c>
      <c r="L138" s="39"/>
      <c r="M138" s="171" t="s">
        <v>1</v>
      </c>
      <c r="N138" s="172" t="s">
        <v>41</v>
      </c>
      <c r="O138" s="71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1029</v>
      </c>
      <c r="AT138" s="175" t="s">
        <v>144</v>
      </c>
      <c r="AU138" s="175" t="s">
        <v>83</v>
      </c>
      <c r="AY138" s="17" t="s">
        <v>149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83</v>
      </c>
      <c r="BK138" s="176">
        <f>ROUND(I138*H138,2)</f>
        <v>0</v>
      </c>
      <c r="BL138" s="17" t="s">
        <v>1029</v>
      </c>
      <c r="BM138" s="175" t="s">
        <v>164</v>
      </c>
    </row>
    <row r="139" spans="1:65" s="10" customFormat="1" ht="11.25">
      <c r="B139" s="197"/>
      <c r="C139" s="198"/>
      <c r="D139" s="177" t="s">
        <v>365</v>
      </c>
      <c r="E139" s="199" t="s">
        <v>1</v>
      </c>
      <c r="F139" s="200" t="s">
        <v>1057</v>
      </c>
      <c r="G139" s="198"/>
      <c r="H139" s="201">
        <v>2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365</v>
      </c>
      <c r="AU139" s="207" t="s">
        <v>83</v>
      </c>
      <c r="AV139" s="10" t="s">
        <v>85</v>
      </c>
      <c r="AW139" s="10" t="s">
        <v>32</v>
      </c>
      <c r="AX139" s="10" t="s">
        <v>76</v>
      </c>
      <c r="AY139" s="207" t="s">
        <v>149</v>
      </c>
    </row>
    <row r="140" spans="1:65" s="11" customFormat="1" ht="11.25">
      <c r="B140" s="208"/>
      <c r="C140" s="209"/>
      <c r="D140" s="177" t="s">
        <v>365</v>
      </c>
      <c r="E140" s="210" t="s">
        <v>1</v>
      </c>
      <c r="F140" s="211" t="s">
        <v>367</v>
      </c>
      <c r="G140" s="209"/>
      <c r="H140" s="212">
        <v>2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365</v>
      </c>
      <c r="AU140" s="218" t="s">
        <v>83</v>
      </c>
      <c r="AV140" s="11" t="s">
        <v>148</v>
      </c>
      <c r="AW140" s="11" t="s">
        <v>32</v>
      </c>
      <c r="AX140" s="11" t="s">
        <v>83</v>
      </c>
      <c r="AY140" s="218" t="s">
        <v>149</v>
      </c>
    </row>
    <row r="141" spans="1:65" s="2" customFormat="1" ht="49.15" customHeight="1">
      <c r="A141" s="34"/>
      <c r="B141" s="35"/>
      <c r="C141" s="164" t="s">
        <v>166</v>
      </c>
      <c r="D141" s="164" t="s">
        <v>144</v>
      </c>
      <c r="E141" s="165" t="s">
        <v>988</v>
      </c>
      <c r="F141" s="166" t="s">
        <v>989</v>
      </c>
      <c r="G141" s="167" t="s">
        <v>370</v>
      </c>
      <c r="H141" s="168">
        <v>336.95499999999998</v>
      </c>
      <c r="I141" s="169"/>
      <c r="J141" s="170">
        <f>ROUND(I141*H141,2)</f>
        <v>0</v>
      </c>
      <c r="K141" s="166" t="s">
        <v>159</v>
      </c>
      <c r="L141" s="39"/>
      <c r="M141" s="171" t="s">
        <v>1</v>
      </c>
      <c r="N141" s="172" t="s">
        <v>41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148</v>
      </c>
      <c r="AT141" s="175" t="s">
        <v>144</v>
      </c>
      <c r="AU141" s="175" t="s">
        <v>83</v>
      </c>
      <c r="AY141" s="17" t="s">
        <v>149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83</v>
      </c>
      <c r="BK141" s="176">
        <f>ROUND(I141*H141,2)</f>
        <v>0</v>
      </c>
      <c r="BL141" s="17" t="s">
        <v>148</v>
      </c>
      <c r="BM141" s="175" t="s">
        <v>1058</v>
      </c>
    </row>
    <row r="142" spans="1:65" s="12" customFormat="1" ht="11.25">
      <c r="B142" s="219"/>
      <c r="C142" s="220"/>
      <c r="D142" s="177" t="s">
        <v>365</v>
      </c>
      <c r="E142" s="221" t="s">
        <v>1</v>
      </c>
      <c r="F142" s="222" t="s">
        <v>906</v>
      </c>
      <c r="G142" s="220"/>
      <c r="H142" s="221" t="s">
        <v>1</v>
      </c>
      <c r="I142" s="223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365</v>
      </c>
      <c r="AU142" s="228" t="s">
        <v>83</v>
      </c>
      <c r="AV142" s="12" t="s">
        <v>83</v>
      </c>
      <c r="AW142" s="12" t="s">
        <v>32</v>
      </c>
      <c r="AX142" s="12" t="s">
        <v>76</v>
      </c>
      <c r="AY142" s="228" t="s">
        <v>149</v>
      </c>
    </row>
    <row r="143" spans="1:65" s="10" customFormat="1" ht="11.25">
      <c r="B143" s="197"/>
      <c r="C143" s="198"/>
      <c r="D143" s="177" t="s">
        <v>365</v>
      </c>
      <c r="E143" s="199" t="s">
        <v>1</v>
      </c>
      <c r="F143" s="200" t="s">
        <v>1054</v>
      </c>
      <c r="G143" s="198"/>
      <c r="H143" s="201">
        <v>336.95499999999998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365</v>
      </c>
      <c r="AU143" s="207" t="s">
        <v>83</v>
      </c>
      <c r="AV143" s="10" t="s">
        <v>85</v>
      </c>
      <c r="AW143" s="10" t="s">
        <v>32</v>
      </c>
      <c r="AX143" s="10" t="s">
        <v>76</v>
      </c>
      <c r="AY143" s="207" t="s">
        <v>149</v>
      </c>
    </row>
    <row r="144" spans="1:65" s="11" customFormat="1" ht="11.25">
      <c r="B144" s="208"/>
      <c r="C144" s="209"/>
      <c r="D144" s="177" t="s">
        <v>365</v>
      </c>
      <c r="E144" s="210" t="s">
        <v>1</v>
      </c>
      <c r="F144" s="211" t="s">
        <v>367</v>
      </c>
      <c r="G144" s="209"/>
      <c r="H144" s="212">
        <v>336.95499999999998</v>
      </c>
      <c r="I144" s="213"/>
      <c r="J144" s="209"/>
      <c r="K144" s="209"/>
      <c r="L144" s="214"/>
      <c r="M144" s="229"/>
      <c r="N144" s="230"/>
      <c r="O144" s="230"/>
      <c r="P144" s="230"/>
      <c r="Q144" s="230"/>
      <c r="R144" s="230"/>
      <c r="S144" s="230"/>
      <c r="T144" s="231"/>
      <c r="AT144" s="218" t="s">
        <v>365</v>
      </c>
      <c r="AU144" s="218" t="s">
        <v>83</v>
      </c>
      <c r="AV144" s="11" t="s">
        <v>148</v>
      </c>
      <c r="AW144" s="11" t="s">
        <v>32</v>
      </c>
      <c r="AX144" s="11" t="s">
        <v>83</v>
      </c>
      <c r="AY144" s="218" t="s">
        <v>149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PWciis9EBQFI4KXFfVgshiCsI4gVsi/Ga8s8Gf+NBTgbq8ChGto54NUacvVAjHc/5u2v8cVVEJiDO0lMdlX8+A==" saltValue="GKKPly2ZVucCnOZNtVsmuuNVsj0OYB+aVGWF6QVuFu9mnr79ak0yHhClaYxbeVpj6y58sZG9uhjgTg+UKtg34Q==" spinCount="100000" sheet="1" objects="1" scenarios="1" formatColumns="0" formatRows="0" autoFilter="0"/>
  <autoFilter ref="C122:K14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108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855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1059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ROUND((SUM(BE126:BE231)),  2)</f>
        <v>0</v>
      </c>
      <c r="G35" s="34"/>
      <c r="H35" s="34"/>
      <c r="I35" s="130">
        <v>0.21</v>
      </c>
      <c r="J35" s="129">
        <f>ROUND(((SUM(BE126:BE231))*I35),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ROUND((SUM(BF126:BF231)),  2)</f>
        <v>0</v>
      </c>
      <c r="G36" s="34"/>
      <c r="H36" s="34"/>
      <c r="I36" s="130">
        <v>0.15</v>
      </c>
      <c r="J36" s="129">
        <f>ROUND(((SUM(BF126:BF231))*I36),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ROUND((SUM(BG126:BG231)),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ROUND((SUM(BH126:BH231)),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ROUND((SUM(BI126:BI231)),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855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SO 11-01 - Železniční spodek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1060</v>
      </c>
      <c r="E99" s="235"/>
      <c r="F99" s="235"/>
      <c r="G99" s="235"/>
      <c r="H99" s="235"/>
      <c r="I99" s="235"/>
      <c r="J99" s="236">
        <f>J127</f>
        <v>0</v>
      </c>
      <c r="K99" s="233"/>
      <c r="L99" s="237"/>
    </row>
    <row r="100" spans="1:47" s="15" customFormat="1" ht="19.899999999999999" hidden="1" customHeight="1">
      <c r="B100" s="255"/>
      <c r="C100" s="104"/>
      <c r="D100" s="256" t="s">
        <v>859</v>
      </c>
      <c r="E100" s="257"/>
      <c r="F100" s="257"/>
      <c r="G100" s="257"/>
      <c r="H100" s="257"/>
      <c r="I100" s="257"/>
      <c r="J100" s="258">
        <f>J128</f>
        <v>0</v>
      </c>
      <c r="K100" s="104"/>
      <c r="L100" s="259"/>
    </row>
    <row r="101" spans="1:47" s="13" customFormat="1" ht="24.95" hidden="1" customHeight="1">
      <c r="B101" s="232"/>
      <c r="C101" s="233"/>
      <c r="D101" s="234" t="s">
        <v>857</v>
      </c>
      <c r="E101" s="235"/>
      <c r="F101" s="235"/>
      <c r="G101" s="235"/>
      <c r="H101" s="235"/>
      <c r="I101" s="235"/>
      <c r="J101" s="236">
        <f>J135</f>
        <v>0</v>
      </c>
      <c r="K101" s="233"/>
      <c r="L101" s="237"/>
    </row>
    <row r="102" spans="1:47" s="15" customFormat="1" ht="19.899999999999999" hidden="1" customHeight="1">
      <c r="B102" s="255"/>
      <c r="C102" s="104"/>
      <c r="D102" s="256" t="s">
        <v>865</v>
      </c>
      <c r="E102" s="257"/>
      <c r="F102" s="257"/>
      <c r="G102" s="257"/>
      <c r="H102" s="257"/>
      <c r="I102" s="257"/>
      <c r="J102" s="258">
        <f>J136</f>
        <v>0</v>
      </c>
      <c r="K102" s="104"/>
      <c r="L102" s="259"/>
    </row>
    <row r="103" spans="1:47" s="15" customFormat="1" ht="19.899999999999999" hidden="1" customHeight="1">
      <c r="B103" s="255"/>
      <c r="C103" s="104"/>
      <c r="D103" s="256" t="s">
        <v>1061</v>
      </c>
      <c r="E103" s="257"/>
      <c r="F103" s="257"/>
      <c r="G103" s="257"/>
      <c r="H103" s="257"/>
      <c r="I103" s="257"/>
      <c r="J103" s="258">
        <f>J183</f>
        <v>0</v>
      </c>
      <c r="K103" s="104"/>
      <c r="L103" s="259"/>
    </row>
    <row r="104" spans="1:47" s="13" customFormat="1" ht="24.95" hidden="1" customHeight="1">
      <c r="B104" s="232"/>
      <c r="C104" s="233"/>
      <c r="D104" s="234" t="s">
        <v>1049</v>
      </c>
      <c r="E104" s="235"/>
      <c r="F104" s="235"/>
      <c r="G104" s="235"/>
      <c r="H104" s="235"/>
      <c r="I104" s="235"/>
      <c r="J104" s="236">
        <f>J213</f>
        <v>0</v>
      </c>
      <c r="K104" s="233"/>
      <c r="L104" s="237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hidden="1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131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18" t="str">
        <f>E7</f>
        <v>Oprava kolejí a výhybek v žst. Teplice nad Metují</v>
      </c>
      <c r="F114" s="319"/>
      <c r="G114" s="319"/>
      <c r="H114" s="31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119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18" t="s">
        <v>855</v>
      </c>
      <c r="F116" s="320"/>
      <c r="G116" s="320"/>
      <c r="H116" s="320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121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1" t="str">
        <f>E11</f>
        <v>SO 11-01 - Železniční spodek</v>
      </c>
      <c r="F118" s="320"/>
      <c r="G118" s="320"/>
      <c r="H118" s="320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žst. Teplice nad Metují</v>
      </c>
      <c r="G120" s="36"/>
      <c r="H120" s="36"/>
      <c r="I120" s="29" t="s">
        <v>22</v>
      </c>
      <c r="J120" s="66" t="str">
        <f>IF(J14="","",J14)</f>
        <v>7. 10. 2022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>Správa železnic, s.o.</v>
      </c>
      <c r="G122" s="36"/>
      <c r="H122" s="36"/>
      <c r="I122" s="29" t="s">
        <v>30</v>
      </c>
      <c r="J122" s="32" t="str">
        <f>E23</f>
        <v>Prodin, a.s.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28</v>
      </c>
      <c r="D123" s="36"/>
      <c r="E123" s="36"/>
      <c r="F123" s="27" t="str">
        <f>IF(E20="","",E20)</f>
        <v>Vyplň údaj</v>
      </c>
      <c r="G123" s="36"/>
      <c r="H123" s="36"/>
      <c r="I123" s="29" t="s">
        <v>33</v>
      </c>
      <c r="J123" s="32" t="str">
        <f>E26</f>
        <v>ST Hradec Králové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9" customFormat="1" ht="29.25" customHeight="1">
      <c r="A125" s="153"/>
      <c r="B125" s="154"/>
      <c r="C125" s="155" t="s">
        <v>132</v>
      </c>
      <c r="D125" s="156" t="s">
        <v>61</v>
      </c>
      <c r="E125" s="156" t="s">
        <v>57</v>
      </c>
      <c r="F125" s="156" t="s">
        <v>58</v>
      </c>
      <c r="G125" s="156" t="s">
        <v>133</v>
      </c>
      <c r="H125" s="156" t="s">
        <v>134</v>
      </c>
      <c r="I125" s="156" t="s">
        <v>135</v>
      </c>
      <c r="J125" s="156" t="s">
        <v>128</v>
      </c>
      <c r="K125" s="157" t="s">
        <v>136</v>
      </c>
      <c r="L125" s="158"/>
      <c r="M125" s="75" t="s">
        <v>1</v>
      </c>
      <c r="N125" s="76" t="s">
        <v>40</v>
      </c>
      <c r="O125" s="76" t="s">
        <v>137</v>
      </c>
      <c r="P125" s="76" t="s">
        <v>138</v>
      </c>
      <c r="Q125" s="76" t="s">
        <v>139</v>
      </c>
      <c r="R125" s="76" t="s">
        <v>140</v>
      </c>
      <c r="S125" s="76" t="s">
        <v>141</v>
      </c>
      <c r="T125" s="77" t="s">
        <v>142</v>
      </c>
      <c r="U125" s="15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/>
    </row>
    <row r="126" spans="1:63" s="2" customFormat="1" ht="22.9" customHeight="1">
      <c r="A126" s="34"/>
      <c r="B126" s="35"/>
      <c r="C126" s="82" t="s">
        <v>143</v>
      </c>
      <c r="D126" s="36"/>
      <c r="E126" s="36"/>
      <c r="F126" s="36"/>
      <c r="G126" s="36"/>
      <c r="H126" s="36"/>
      <c r="I126" s="36"/>
      <c r="J126" s="159">
        <f>BK126</f>
        <v>0</v>
      </c>
      <c r="K126" s="36"/>
      <c r="L126" s="39"/>
      <c r="M126" s="78"/>
      <c r="N126" s="160"/>
      <c r="O126" s="79"/>
      <c r="P126" s="161">
        <f>P127+P135+P213</f>
        <v>0</v>
      </c>
      <c r="Q126" s="79"/>
      <c r="R126" s="161">
        <f>R127+R135+R213</f>
        <v>713.62970680000001</v>
      </c>
      <c r="S126" s="79"/>
      <c r="T126" s="162">
        <f>T127+T135+T213</f>
        <v>0.26880000000000004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130</v>
      </c>
      <c r="BK126" s="163">
        <f>BK127+BK135+BK213</f>
        <v>0</v>
      </c>
    </row>
    <row r="127" spans="1:63" s="14" customFormat="1" ht="25.9" customHeight="1">
      <c r="B127" s="238"/>
      <c r="C127" s="239"/>
      <c r="D127" s="240" t="s">
        <v>75</v>
      </c>
      <c r="E127" s="241" t="s">
        <v>869</v>
      </c>
      <c r="F127" s="241" t="s">
        <v>870</v>
      </c>
      <c r="G127" s="239"/>
      <c r="H127" s="239"/>
      <c r="I127" s="242"/>
      <c r="J127" s="243">
        <f>BK127</f>
        <v>0</v>
      </c>
      <c r="K127" s="239"/>
      <c r="L127" s="244"/>
      <c r="M127" s="245"/>
      <c r="N127" s="246"/>
      <c r="O127" s="246"/>
      <c r="P127" s="247">
        <f>P128</f>
        <v>0</v>
      </c>
      <c r="Q127" s="246"/>
      <c r="R127" s="247">
        <f>R128</f>
        <v>0</v>
      </c>
      <c r="S127" s="246"/>
      <c r="T127" s="248">
        <f>T128</f>
        <v>0</v>
      </c>
      <c r="AR127" s="249" t="s">
        <v>83</v>
      </c>
      <c r="AT127" s="250" t="s">
        <v>75</v>
      </c>
      <c r="AU127" s="250" t="s">
        <v>76</v>
      </c>
      <c r="AY127" s="249" t="s">
        <v>149</v>
      </c>
      <c r="BK127" s="251">
        <f>BK128</f>
        <v>0</v>
      </c>
    </row>
    <row r="128" spans="1:63" s="14" customFormat="1" ht="22.9" customHeight="1">
      <c r="B128" s="238"/>
      <c r="C128" s="239"/>
      <c r="D128" s="240" t="s">
        <v>75</v>
      </c>
      <c r="E128" s="260" t="s">
        <v>871</v>
      </c>
      <c r="F128" s="260" t="s">
        <v>872</v>
      </c>
      <c r="G128" s="239"/>
      <c r="H128" s="239"/>
      <c r="I128" s="242"/>
      <c r="J128" s="261">
        <f>BK128</f>
        <v>0</v>
      </c>
      <c r="K128" s="239"/>
      <c r="L128" s="244"/>
      <c r="M128" s="245"/>
      <c r="N128" s="246"/>
      <c r="O128" s="246"/>
      <c r="P128" s="247">
        <f>SUM(P129:P134)</f>
        <v>0</v>
      </c>
      <c r="Q128" s="246"/>
      <c r="R128" s="247">
        <f>SUM(R129:R134)</f>
        <v>0</v>
      </c>
      <c r="S128" s="246"/>
      <c r="T128" s="248">
        <f>SUM(T129:T134)</f>
        <v>0</v>
      </c>
      <c r="AR128" s="249" t="s">
        <v>83</v>
      </c>
      <c r="AT128" s="250" t="s">
        <v>75</v>
      </c>
      <c r="AU128" s="250" t="s">
        <v>83</v>
      </c>
      <c r="AY128" s="249" t="s">
        <v>149</v>
      </c>
      <c r="BK128" s="251">
        <f>SUM(BK129:BK134)</f>
        <v>0</v>
      </c>
    </row>
    <row r="129" spans="1:65" s="2" customFormat="1" ht="55.5" customHeight="1">
      <c r="A129" s="34"/>
      <c r="B129" s="35"/>
      <c r="C129" s="164" t="s">
        <v>83</v>
      </c>
      <c r="D129" s="164" t="s">
        <v>144</v>
      </c>
      <c r="E129" s="165" t="s">
        <v>455</v>
      </c>
      <c r="F129" s="166" t="s">
        <v>456</v>
      </c>
      <c r="G129" s="167" t="s">
        <v>370</v>
      </c>
      <c r="H129" s="168">
        <v>3775.95</v>
      </c>
      <c r="I129" s="169"/>
      <c r="J129" s="170">
        <f>ROUND(I129*H129,2)</f>
        <v>0</v>
      </c>
      <c r="K129" s="166" t="s">
        <v>159</v>
      </c>
      <c r="L129" s="39"/>
      <c r="M129" s="171" t="s">
        <v>1</v>
      </c>
      <c r="N129" s="172" t="s">
        <v>41</v>
      </c>
      <c r="O129" s="71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5" t="s">
        <v>148</v>
      </c>
      <c r="AT129" s="175" t="s">
        <v>144</v>
      </c>
      <c r="AU129" s="175" t="s">
        <v>85</v>
      </c>
      <c r="AY129" s="17" t="s">
        <v>149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83</v>
      </c>
      <c r="BK129" s="176">
        <f>ROUND(I129*H129,2)</f>
        <v>0</v>
      </c>
      <c r="BL129" s="17" t="s">
        <v>148</v>
      </c>
      <c r="BM129" s="175" t="s">
        <v>85</v>
      </c>
    </row>
    <row r="130" spans="1:65" s="10" customFormat="1" ht="11.25">
      <c r="B130" s="197"/>
      <c r="C130" s="198"/>
      <c r="D130" s="177" t="s">
        <v>365</v>
      </c>
      <c r="E130" s="199" t="s">
        <v>1</v>
      </c>
      <c r="F130" s="200" t="s">
        <v>1062</v>
      </c>
      <c r="G130" s="198"/>
      <c r="H130" s="201">
        <v>3775.95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365</v>
      </c>
      <c r="AU130" s="207" t="s">
        <v>85</v>
      </c>
      <c r="AV130" s="10" t="s">
        <v>85</v>
      </c>
      <c r="AW130" s="10" t="s">
        <v>32</v>
      </c>
      <c r="AX130" s="10" t="s">
        <v>76</v>
      </c>
      <c r="AY130" s="207" t="s">
        <v>149</v>
      </c>
    </row>
    <row r="131" spans="1:65" s="11" customFormat="1" ht="11.25">
      <c r="B131" s="208"/>
      <c r="C131" s="209"/>
      <c r="D131" s="177" t="s">
        <v>365</v>
      </c>
      <c r="E131" s="210" t="s">
        <v>1</v>
      </c>
      <c r="F131" s="211" t="s">
        <v>367</v>
      </c>
      <c r="G131" s="209"/>
      <c r="H131" s="212">
        <v>3775.95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365</v>
      </c>
      <c r="AU131" s="218" t="s">
        <v>85</v>
      </c>
      <c r="AV131" s="11" t="s">
        <v>148</v>
      </c>
      <c r="AW131" s="11" t="s">
        <v>32</v>
      </c>
      <c r="AX131" s="11" t="s">
        <v>83</v>
      </c>
      <c r="AY131" s="218" t="s">
        <v>149</v>
      </c>
    </row>
    <row r="132" spans="1:65" s="2" customFormat="1" ht="21.75" customHeight="1">
      <c r="A132" s="34"/>
      <c r="B132" s="35"/>
      <c r="C132" s="164" t="s">
        <v>85</v>
      </c>
      <c r="D132" s="164" t="s">
        <v>144</v>
      </c>
      <c r="E132" s="165" t="s">
        <v>594</v>
      </c>
      <c r="F132" s="166" t="s">
        <v>595</v>
      </c>
      <c r="G132" s="167" t="s">
        <v>370</v>
      </c>
      <c r="H132" s="168">
        <v>3775.95</v>
      </c>
      <c r="I132" s="169"/>
      <c r="J132" s="170">
        <f>ROUND(I132*H132,2)</f>
        <v>0</v>
      </c>
      <c r="K132" s="166" t="s">
        <v>159</v>
      </c>
      <c r="L132" s="39"/>
      <c r="M132" s="171" t="s">
        <v>1</v>
      </c>
      <c r="N132" s="172" t="s">
        <v>41</v>
      </c>
      <c r="O132" s="71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5" t="s">
        <v>148</v>
      </c>
      <c r="AT132" s="175" t="s">
        <v>144</v>
      </c>
      <c r="AU132" s="175" t="s">
        <v>85</v>
      </c>
      <c r="AY132" s="17" t="s">
        <v>149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83</v>
      </c>
      <c r="BK132" s="176">
        <f>ROUND(I132*H132,2)</f>
        <v>0</v>
      </c>
      <c r="BL132" s="17" t="s">
        <v>148</v>
      </c>
      <c r="BM132" s="175" t="s">
        <v>160</v>
      </c>
    </row>
    <row r="133" spans="1:65" s="10" customFormat="1" ht="11.25">
      <c r="B133" s="197"/>
      <c r="C133" s="198"/>
      <c r="D133" s="177" t="s">
        <v>365</v>
      </c>
      <c r="E133" s="199" t="s">
        <v>1</v>
      </c>
      <c r="F133" s="200" t="s">
        <v>1062</v>
      </c>
      <c r="G133" s="198"/>
      <c r="H133" s="201">
        <v>3775.95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365</v>
      </c>
      <c r="AU133" s="207" t="s">
        <v>85</v>
      </c>
      <c r="AV133" s="10" t="s">
        <v>85</v>
      </c>
      <c r="AW133" s="10" t="s">
        <v>32</v>
      </c>
      <c r="AX133" s="10" t="s">
        <v>76</v>
      </c>
      <c r="AY133" s="207" t="s">
        <v>149</v>
      </c>
    </row>
    <row r="134" spans="1:65" s="11" customFormat="1" ht="11.25">
      <c r="B134" s="208"/>
      <c r="C134" s="209"/>
      <c r="D134" s="177" t="s">
        <v>365</v>
      </c>
      <c r="E134" s="210" t="s">
        <v>1</v>
      </c>
      <c r="F134" s="211" t="s">
        <v>367</v>
      </c>
      <c r="G134" s="209"/>
      <c r="H134" s="212">
        <v>3775.95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365</v>
      </c>
      <c r="AU134" s="218" t="s">
        <v>85</v>
      </c>
      <c r="AV134" s="11" t="s">
        <v>148</v>
      </c>
      <c r="AW134" s="11" t="s">
        <v>32</v>
      </c>
      <c r="AX134" s="11" t="s">
        <v>83</v>
      </c>
      <c r="AY134" s="218" t="s">
        <v>149</v>
      </c>
    </row>
    <row r="135" spans="1:65" s="14" customFormat="1" ht="25.9" customHeight="1">
      <c r="B135" s="238"/>
      <c r="C135" s="239"/>
      <c r="D135" s="240" t="s">
        <v>75</v>
      </c>
      <c r="E135" s="241" t="s">
        <v>867</v>
      </c>
      <c r="F135" s="241" t="s">
        <v>868</v>
      </c>
      <c r="G135" s="239"/>
      <c r="H135" s="239"/>
      <c r="I135" s="242"/>
      <c r="J135" s="243">
        <f>BK135</f>
        <v>0</v>
      </c>
      <c r="K135" s="239"/>
      <c r="L135" s="244"/>
      <c r="M135" s="245"/>
      <c r="N135" s="246"/>
      <c r="O135" s="246"/>
      <c r="P135" s="247">
        <f>P136+P183</f>
        <v>0</v>
      </c>
      <c r="Q135" s="246"/>
      <c r="R135" s="247">
        <f>R136+R183</f>
        <v>713.62970680000001</v>
      </c>
      <c r="S135" s="246"/>
      <c r="T135" s="248">
        <f>T136+T183</f>
        <v>0.26880000000000004</v>
      </c>
      <c r="AR135" s="249" t="s">
        <v>83</v>
      </c>
      <c r="AT135" s="250" t="s">
        <v>75</v>
      </c>
      <c r="AU135" s="250" t="s">
        <v>76</v>
      </c>
      <c r="AY135" s="249" t="s">
        <v>149</v>
      </c>
      <c r="BK135" s="251">
        <f>BK136+BK183</f>
        <v>0</v>
      </c>
    </row>
    <row r="136" spans="1:65" s="14" customFormat="1" ht="22.9" customHeight="1">
      <c r="B136" s="238"/>
      <c r="C136" s="239"/>
      <c r="D136" s="240" t="s">
        <v>75</v>
      </c>
      <c r="E136" s="260" t="s">
        <v>166</v>
      </c>
      <c r="F136" s="260" t="s">
        <v>904</v>
      </c>
      <c r="G136" s="239"/>
      <c r="H136" s="239"/>
      <c r="I136" s="242"/>
      <c r="J136" s="261">
        <f>BK136</f>
        <v>0</v>
      </c>
      <c r="K136" s="239"/>
      <c r="L136" s="244"/>
      <c r="M136" s="245"/>
      <c r="N136" s="246"/>
      <c r="O136" s="246"/>
      <c r="P136" s="247">
        <f>SUM(P137:P182)</f>
        <v>0</v>
      </c>
      <c r="Q136" s="246"/>
      <c r="R136" s="247">
        <f>SUM(R137:R182)</f>
        <v>0</v>
      </c>
      <c r="S136" s="246"/>
      <c r="T136" s="248">
        <f>SUM(T137:T182)</f>
        <v>0</v>
      </c>
      <c r="AR136" s="249" t="s">
        <v>83</v>
      </c>
      <c r="AT136" s="250" t="s">
        <v>75</v>
      </c>
      <c r="AU136" s="250" t="s">
        <v>83</v>
      </c>
      <c r="AY136" s="249" t="s">
        <v>149</v>
      </c>
      <c r="BK136" s="251">
        <f>SUM(BK137:BK182)</f>
        <v>0</v>
      </c>
    </row>
    <row r="137" spans="1:65" s="2" customFormat="1" ht="24.2" customHeight="1">
      <c r="A137" s="34"/>
      <c r="B137" s="35"/>
      <c r="C137" s="164" t="s">
        <v>155</v>
      </c>
      <c r="D137" s="164" t="s">
        <v>144</v>
      </c>
      <c r="E137" s="165" t="s">
        <v>1063</v>
      </c>
      <c r="F137" s="166" t="s">
        <v>1064</v>
      </c>
      <c r="G137" s="167" t="s">
        <v>158</v>
      </c>
      <c r="H137" s="168">
        <v>320</v>
      </c>
      <c r="I137" s="169"/>
      <c r="J137" s="170">
        <f>ROUND(I137*H137,2)</f>
        <v>0</v>
      </c>
      <c r="K137" s="166" t="s">
        <v>159</v>
      </c>
      <c r="L137" s="39"/>
      <c r="M137" s="171" t="s">
        <v>1</v>
      </c>
      <c r="N137" s="172" t="s">
        <v>41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148</v>
      </c>
      <c r="AT137" s="175" t="s">
        <v>144</v>
      </c>
      <c r="AU137" s="175" t="s">
        <v>85</v>
      </c>
      <c r="AY137" s="17" t="s">
        <v>149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83</v>
      </c>
      <c r="BK137" s="176">
        <f>ROUND(I137*H137,2)</f>
        <v>0</v>
      </c>
      <c r="BL137" s="17" t="s">
        <v>148</v>
      </c>
      <c r="BM137" s="175" t="s">
        <v>164</v>
      </c>
    </row>
    <row r="138" spans="1:65" s="2" customFormat="1" ht="21.75" customHeight="1">
      <c r="A138" s="34"/>
      <c r="B138" s="35"/>
      <c r="C138" s="182" t="s">
        <v>148</v>
      </c>
      <c r="D138" s="182" t="s">
        <v>258</v>
      </c>
      <c r="E138" s="183" t="s">
        <v>1065</v>
      </c>
      <c r="F138" s="184" t="s">
        <v>1066</v>
      </c>
      <c r="G138" s="185" t="s">
        <v>462</v>
      </c>
      <c r="H138" s="186">
        <v>166.17500000000001</v>
      </c>
      <c r="I138" s="187"/>
      <c r="J138" s="188">
        <f>ROUND(I138*H138,2)</f>
        <v>0</v>
      </c>
      <c r="K138" s="184" t="s">
        <v>159</v>
      </c>
      <c r="L138" s="189"/>
      <c r="M138" s="190" t="s">
        <v>1</v>
      </c>
      <c r="N138" s="191" t="s">
        <v>41</v>
      </c>
      <c r="O138" s="71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164</v>
      </c>
      <c r="AT138" s="175" t="s">
        <v>258</v>
      </c>
      <c r="AU138" s="175" t="s">
        <v>85</v>
      </c>
      <c r="AY138" s="17" t="s">
        <v>149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83</v>
      </c>
      <c r="BK138" s="176">
        <f>ROUND(I138*H138,2)</f>
        <v>0</v>
      </c>
      <c r="BL138" s="17" t="s">
        <v>148</v>
      </c>
      <c r="BM138" s="175" t="s">
        <v>169</v>
      </c>
    </row>
    <row r="139" spans="1:65" s="12" customFormat="1" ht="11.25">
      <c r="B139" s="219"/>
      <c r="C139" s="220"/>
      <c r="D139" s="177" t="s">
        <v>365</v>
      </c>
      <c r="E139" s="221" t="s">
        <v>1</v>
      </c>
      <c r="F139" s="222" t="s">
        <v>1067</v>
      </c>
      <c r="G139" s="220"/>
      <c r="H139" s="221" t="s">
        <v>1</v>
      </c>
      <c r="I139" s="223"/>
      <c r="J139" s="220"/>
      <c r="K139" s="220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365</v>
      </c>
      <c r="AU139" s="228" t="s">
        <v>85</v>
      </c>
      <c r="AV139" s="12" t="s">
        <v>83</v>
      </c>
      <c r="AW139" s="12" t="s">
        <v>32</v>
      </c>
      <c r="AX139" s="12" t="s">
        <v>76</v>
      </c>
      <c r="AY139" s="228" t="s">
        <v>149</v>
      </c>
    </row>
    <row r="140" spans="1:65" s="10" customFormat="1" ht="11.25">
      <c r="B140" s="197"/>
      <c r="C140" s="198"/>
      <c r="D140" s="177" t="s">
        <v>365</v>
      </c>
      <c r="E140" s="199" t="s">
        <v>1</v>
      </c>
      <c r="F140" s="200" t="s">
        <v>1068</v>
      </c>
      <c r="G140" s="198"/>
      <c r="H140" s="201">
        <v>1.125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365</v>
      </c>
      <c r="AU140" s="207" t="s">
        <v>85</v>
      </c>
      <c r="AV140" s="10" t="s">
        <v>85</v>
      </c>
      <c r="AW140" s="10" t="s">
        <v>32</v>
      </c>
      <c r="AX140" s="10" t="s">
        <v>76</v>
      </c>
      <c r="AY140" s="207" t="s">
        <v>149</v>
      </c>
    </row>
    <row r="141" spans="1:65" s="12" customFormat="1" ht="11.25">
      <c r="B141" s="219"/>
      <c r="C141" s="220"/>
      <c r="D141" s="177" t="s">
        <v>365</v>
      </c>
      <c r="E141" s="221" t="s">
        <v>1</v>
      </c>
      <c r="F141" s="222" t="s">
        <v>1069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365</v>
      </c>
      <c r="AU141" s="228" t="s">
        <v>85</v>
      </c>
      <c r="AV141" s="12" t="s">
        <v>83</v>
      </c>
      <c r="AW141" s="12" t="s">
        <v>32</v>
      </c>
      <c r="AX141" s="12" t="s">
        <v>76</v>
      </c>
      <c r="AY141" s="228" t="s">
        <v>149</v>
      </c>
    </row>
    <row r="142" spans="1:65" s="10" customFormat="1" ht="11.25">
      <c r="B142" s="197"/>
      <c r="C142" s="198"/>
      <c r="D142" s="177" t="s">
        <v>365</v>
      </c>
      <c r="E142" s="199" t="s">
        <v>1</v>
      </c>
      <c r="F142" s="200" t="s">
        <v>1070</v>
      </c>
      <c r="G142" s="198"/>
      <c r="H142" s="201">
        <v>75.45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365</v>
      </c>
      <c r="AU142" s="207" t="s">
        <v>85</v>
      </c>
      <c r="AV142" s="10" t="s">
        <v>85</v>
      </c>
      <c r="AW142" s="10" t="s">
        <v>32</v>
      </c>
      <c r="AX142" s="10" t="s">
        <v>76</v>
      </c>
      <c r="AY142" s="207" t="s">
        <v>149</v>
      </c>
    </row>
    <row r="143" spans="1:65" s="12" customFormat="1" ht="11.25">
      <c r="B143" s="219"/>
      <c r="C143" s="220"/>
      <c r="D143" s="177" t="s">
        <v>365</v>
      </c>
      <c r="E143" s="221" t="s">
        <v>1</v>
      </c>
      <c r="F143" s="222" t="s">
        <v>1071</v>
      </c>
      <c r="G143" s="220"/>
      <c r="H143" s="221" t="s">
        <v>1</v>
      </c>
      <c r="I143" s="223"/>
      <c r="J143" s="220"/>
      <c r="K143" s="220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365</v>
      </c>
      <c r="AU143" s="228" t="s">
        <v>85</v>
      </c>
      <c r="AV143" s="12" t="s">
        <v>83</v>
      </c>
      <c r="AW143" s="12" t="s">
        <v>32</v>
      </c>
      <c r="AX143" s="12" t="s">
        <v>76</v>
      </c>
      <c r="AY143" s="228" t="s">
        <v>149</v>
      </c>
    </row>
    <row r="144" spans="1:65" s="10" customFormat="1" ht="11.25">
      <c r="B144" s="197"/>
      <c r="C144" s="198"/>
      <c r="D144" s="177" t="s">
        <v>365</v>
      </c>
      <c r="E144" s="199" t="s">
        <v>1</v>
      </c>
      <c r="F144" s="200" t="s">
        <v>1072</v>
      </c>
      <c r="G144" s="198"/>
      <c r="H144" s="201">
        <v>89.6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365</v>
      </c>
      <c r="AU144" s="207" t="s">
        <v>85</v>
      </c>
      <c r="AV144" s="10" t="s">
        <v>85</v>
      </c>
      <c r="AW144" s="10" t="s">
        <v>32</v>
      </c>
      <c r="AX144" s="10" t="s">
        <v>76</v>
      </c>
      <c r="AY144" s="207" t="s">
        <v>149</v>
      </c>
    </row>
    <row r="145" spans="1:65" s="11" customFormat="1" ht="11.25">
      <c r="B145" s="208"/>
      <c r="C145" s="209"/>
      <c r="D145" s="177" t="s">
        <v>365</v>
      </c>
      <c r="E145" s="210" t="s">
        <v>1</v>
      </c>
      <c r="F145" s="211" t="s">
        <v>367</v>
      </c>
      <c r="G145" s="209"/>
      <c r="H145" s="212">
        <v>166.17500000000001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365</v>
      </c>
      <c r="AU145" s="218" t="s">
        <v>85</v>
      </c>
      <c r="AV145" s="11" t="s">
        <v>148</v>
      </c>
      <c r="AW145" s="11" t="s">
        <v>32</v>
      </c>
      <c r="AX145" s="11" t="s">
        <v>83</v>
      </c>
      <c r="AY145" s="218" t="s">
        <v>149</v>
      </c>
    </row>
    <row r="146" spans="1:65" s="2" customFormat="1" ht="24.2" customHeight="1">
      <c r="A146" s="34"/>
      <c r="B146" s="35"/>
      <c r="C146" s="164" t="s">
        <v>166</v>
      </c>
      <c r="D146" s="164" t="s">
        <v>144</v>
      </c>
      <c r="E146" s="165" t="s">
        <v>1073</v>
      </c>
      <c r="F146" s="166" t="s">
        <v>1074</v>
      </c>
      <c r="G146" s="167" t="s">
        <v>147</v>
      </c>
      <c r="H146" s="168">
        <v>3</v>
      </c>
      <c r="I146" s="169"/>
      <c r="J146" s="170">
        <f>ROUND(I146*H146,2)</f>
        <v>0</v>
      </c>
      <c r="K146" s="166" t="s">
        <v>159</v>
      </c>
      <c r="L146" s="39"/>
      <c r="M146" s="171" t="s">
        <v>1</v>
      </c>
      <c r="N146" s="172" t="s">
        <v>41</v>
      </c>
      <c r="O146" s="71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5" t="s">
        <v>148</v>
      </c>
      <c r="AT146" s="175" t="s">
        <v>144</v>
      </c>
      <c r="AU146" s="175" t="s">
        <v>85</v>
      </c>
      <c r="AY146" s="17" t="s">
        <v>149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83</v>
      </c>
      <c r="BK146" s="176">
        <f>ROUND(I146*H146,2)</f>
        <v>0</v>
      </c>
      <c r="BL146" s="17" t="s">
        <v>148</v>
      </c>
      <c r="BM146" s="175" t="s">
        <v>173</v>
      </c>
    </row>
    <row r="147" spans="1:65" s="10" customFormat="1" ht="11.25">
      <c r="B147" s="197"/>
      <c r="C147" s="198"/>
      <c r="D147" s="177" t="s">
        <v>365</v>
      </c>
      <c r="E147" s="199" t="s">
        <v>1</v>
      </c>
      <c r="F147" s="200" t="s">
        <v>1075</v>
      </c>
      <c r="G147" s="198"/>
      <c r="H147" s="201">
        <v>3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365</v>
      </c>
      <c r="AU147" s="207" t="s">
        <v>85</v>
      </c>
      <c r="AV147" s="10" t="s">
        <v>85</v>
      </c>
      <c r="AW147" s="10" t="s">
        <v>32</v>
      </c>
      <c r="AX147" s="10" t="s">
        <v>76</v>
      </c>
      <c r="AY147" s="207" t="s">
        <v>149</v>
      </c>
    </row>
    <row r="148" spans="1:65" s="11" customFormat="1" ht="11.25">
      <c r="B148" s="208"/>
      <c r="C148" s="209"/>
      <c r="D148" s="177" t="s">
        <v>365</v>
      </c>
      <c r="E148" s="210" t="s">
        <v>1</v>
      </c>
      <c r="F148" s="211" t="s">
        <v>367</v>
      </c>
      <c r="G148" s="209"/>
      <c r="H148" s="212">
        <v>3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365</v>
      </c>
      <c r="AU148" s="218" t="s">
        <v>85</v>
      </c>
      <c r="AV148" s="11" t="s">
        <v>148</v>
      </c>
      <c r="AW148" s="11" t="s">
        <v>32</v>
      </c>
      <c r="AX148" s="11" t="s">
        <v>83</v>
      </c>
      <c r="AY148" s="218" t="s">
        <v>149</v>
      </c>
    </row>
    <row r="149" spans="1:65" s="2" customFormat="1" ht="21.75" customHeight="1">
      <c r="A149" s="34"/>
      <c r="B149" s="35"/>
      <c r="C149" s="164" t="s">
        <v>160</v>
      </c>
      <c r="D149" s="164" t="s">
        <v>144</v>
      </c>
      <c r="E149" s="165" t="s">
        <v>1076</v>
      </c>
      <c r="F149" s="166" t="s">
        <v>1077</v>
      </c>
      <c r="G149" s="167" t="s">
        <v>147</v>
      </c>
      <c r="H149" s="168">
        <v>503</v>
      </c>
      <c r="I149" s="169"/>
      <c r="J149" s="170">
        <f>ROUND(I149*H149,2)</f>
        <v>0</v>
      </c>
      <c r="K149" s="166" t="s">
        <v>159</v>
      </c>
      <c r="L149" s="39"/>
      <c r="M149" s="171" t="s">
        <v>1</v>
      </c>
      <c r="N149" s="172" t="s">
        <v>41</v>
      </c>
      <c r="O149" s="71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5" t="s">
        <v>148</v>
      </c>
      <c r="AT149" s="175" t="s">
        <v>144</v>
      </c>
      <c r="AU149" s="175" t="s">
        <v>85</v>
      </c>
      <c r="AY149" s="17" t="s">
        <v>149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83</v>
      </c>
      <c r="BK149" s="176">
        <f>ROUND(I149*H149,2)</f>
        <v>0</v>
      </c>
      <c r="BL149" s="17" t="s">
        <v>148</v>
      </c>
      <c r="BM149" s="175" t="s">
        <v>178</v>
      </c>
    </row>
    <row r="150" spans="1:65" s="10" customFormat="1" ht="11.25">
      <c r="B150" s="197"/>
      <c r="C150" s="198"/>
      <c r="D150" s="177" t="s">
        <v>365</v>
      </c>
      <c r="E150" s="199" t="s">
        <v>1</v>
      </c>
      <c r="F150" s="200" t="s">
        <v>1078</v>
      </c>
      <c r="G150" s="198"/>
      <c r="H150" s="201">
        <v>503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365</v>
      </c>
      <c r="AU150" s="207" t="s">
        <v>85</v>
      </c>
      <c r="AV150" s="10" t="s">
        <v>85</v>
      </c>
      <c r="AW150" s="10" t="s">
        <v>32</v>
      </c>
      <c r="AX150" s="10" t="s">
        <v>76</v>
      </c>
      <c r="AY150" s="207" t="s">
        <v>149</v>
      </c>
    </row>
    <row r="151" spans="1:65" s="11" customFormat="1" ht="11.25">
      <c r="B151" s="208"/>
      <c r="C151" s="209"/>
      <c r="D151" s="177" t="s">
        <v>365</v>
      </c>
      <c r="E151" s="210" t="s">
        <v>1</v>
      </c>
      <c r="F151" s="211" t="s">
        <v>367</v>
      </c>
      <c r="G151" s="209"/>
      <c r="H151" s="212">
        <v>503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365</v>
      </c>
      <c r="AU151" s="218" t="s">
        <v>85</v>
      </c>
      <c r="AV151" s="11" t="s">
        <v>148</v>
      </c>
      <c r="AW151" s="11" t="s">
        <v>32</v>
      </c>
      <c r="AX151" s="11" t="s">
        <v>83</v>
      </c>
      <c r="AY151" s="218" t="s">
        <v>149</v>
      </c>
    </row>
    <row r="152" spans="1:65" s="2" customFormat="1" ht="16.5" customHeight="1">
      <c r="A152" s="34"/>
      <c r="B152" s="35"/>
      <c r="C152" s="182" t="s">
        <v>175</v>
      </c>
      <c r="D152" s="182" t="s">
        <v>258</v>
      </c>
      <c r="E152" s="183" t="s">
        <v>1079</v>
      </c>
      <c r="F152" s="184" t="s">
        <v>1080</v>
      </c>
      <c r="G152" s="185" t="s">
        <v>370</v>
      </c>
      <c r="H152" s="186">
        <v>887.79399999999998</v>
      </c>
      <c r="I152" s="187"/>
      <c r="J152" s="188">
        <f>ROUND(I152*H152,2)</f>
        <v>0</v>
      </c>
      <c r="K152" s="184" t="s">
        <v>1</v>
      </c>
      <c r="L152" s="189"/>
      <c r="M152" s="190" t="s">
        <v>1</v>
      </c>
      <c r="N152" s="191" t="s">
        <v>41</v>
      </c>
      <c r="O152" s="71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164</v>
      </c>
      <c r="AT152" s="175" t="s">
        <v>258</v>
      </c>
      <c r="AU152" s="175" t="s">
        <v>85</v>
      </c>
      <c r="AY152" s="17" t="s">
        <v>149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83</v>
      </c>
      <c r="BK152" s="176">
        <f>ROUND(I152*H152,2)</f>
        <v>0</v>
      </c>
      <c r="BL152" s="17" t="s">
        <v>148</v>
      </c>
      <c r="BM152" s="175" t="s">
        <v>182</v>
      </c>
    </row>
    <row r="153" spans="1:65" s="10" customFormat="1" ht="11.25">
      <c r="B153" s="197"/>
      <c r="C153" s="198"/>
      <c r="D153" s="177" t="s">
        <v>365</v>
      </c>
      <c r="E153" s="199" t="s">
        <v>1</v>
      </c>
      <c r="F153" s="200" t="s">
        <v>1081</v>
      </c>
      <c r="G153" s="198"/>
      <c r="H153" s="201">
        <v>401.39400000000001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365</v>
      </c>
      <c r="AU153" s="207" t="s">
        <v>85</v>
      </c>
      <c r="AV153" s="10" t="s">
        <v>85</v>
      </c>
      <c r="AW153" s="10" t="s">
        <v>32</v>
      </c>
      <c r="AX153" s="10" t="s">
        <v>76</v>
      </c>
      <c r="AY153" s="207" t="s">
        <v>149</v>
      </c>
    </row>
    <row r="154" spans="1:65" s="10" customFormat="1" ht="11.25">
      <c r="B154" s="197"/>
      <c r="C154" s="198"/>
      <c r="D154" s="177" t="s">
        <v>365</v>
      </c>
      <c r="E154" s="199" t="s">
        <v>1</v>
      </c>
      <c r="F154" s="200" t="s">
        <v>1082</v>
      </c>
      <c r="G154" s="198"/>
      <c r="H154" s="201">
        <v>486.4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365</v>
      </c>
      <c r="AU154" s="207" t="s">
        <v>85</v>
      </c>
      <c r="AV154" s="10" t="s">
        <v>85</v>
      </c>
      <c r="AW154" s="10" t="s">
        <v>32</v>
      </c>
      <c r="AX154" s="10" t="s">
        <v>76</v>
      </c>
      <c r="AY154" s="207" t="s">
        <v>149</v>
      </c>
    </row>
    <row r="155" spans="1:65" s="11" customFormat="1" ht="11.25">
      <c r="B155" s="208"/>
      <c r="C155" s="209"/>
      <c r="D155" s="177" t="s">
        <v>365</v>
      </c>
      <c r="E155" s="210" t="s">
        <v>1</v>
      </c>
      <c r="F155" s="211" t="s">
        <v>367</v>
      </c>
      <c r="G155" s="209"/>
      <c r="H155" s="212">
        <v>887.79399999999998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365</v>
      </c>
      <c r="AU155" s="218" t="s">
        <v>85</v>
      </c>
      <c r="AV155" s="11" t="s">
        <v>148</v>
      </c>
      <c r="AW155" s="11" t="s">
        <v>32</v>
      </c>
      <c r="AX155" s="11" t="s">
        <v>83</v>
      </c>
      <c r="AY155" s="218" t="s">
        <v>149</v>
      </c>
    </row>
    <row r="156" spans="1:65" s="2" customFormat="1" ht="21.75" customHeight="1">
      <c r="A156" s="34"/>
      <c r="B156" s="35"/>
      <c r="C156" s="164" t="s">
        <v>164</v>
      </c>
      <c r="D156" s="164" t="s">
        <v>144</v>
      </c>
      <c r="E156" s="165" t="s">
        <v>1083</v>
      </c>
      <c r="F156" s="166" t="s">
        <v>1084</v>
      </c>
      <c r="G156" s="167" t="s">
        <v>158</v>
      </c>
      <c r="H156" s="168">
        <v>18</v>
      </c>
      <c r="I156" s="169"/>
      <c r="J156" s="170">
        <f t="shared" ref="J156:J161" si="0">ROUND(I156*H156,2)</f>
        <v>0</v>
      </c>
      <c r="K156" s="166" t="s">
        <v>159</v>
      </c>
      <c r="L156" s="39"/>
      <c r="M156" s="171" t="s">
        <v>1</v>
      </c>
      <c r="N156" s="172" t="s">
        <v>41</v>
      </c>
      <c r="O156" s="71"/>
      <c r="P156" s="173">
        <f t="shared" ref="P156:P161" si="1">O156*H156</f>
        <v>0</v>
      </c>
      <c r="Q156" s="173">
        <v>0</v>
      </c>
      <c r="R156" s="173">
        <f t="shared" ref="R156:R161" si="2">Q156*H156</f>
        <v>0</v>
      </c>
      <c r="S156" s="173">
        <v>0</v>
      </c>
      <c r="T156" s="174">
        <f t="shared" ref="T156:T161" si="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5" t="s">
        <v>148</v>
      </c>
      <c r="AT156" s="175" t="s">
        <v>144</v>
      </c>
      <c r="AU156" s="175" t="s">
        <v>85</v>
      </c>
      <c r="AY156" s="17" t="s">
        <v>149</v>
      </c>
      <c r="BE156" s="176">
        <f t="shared" ref="BE156:BE161" si="4">IF(N156="základní",J156,0)</f>
        <v>0</v>
      </c>
      <c r="BF156" s="176">
        <f t="shared" ref="BF156:BF161" si="5">IF(N156="snížená",J156,0)</f>
        <v>0</v>
      </c>
      <c r="BG156" s="176">
        <f t="shared" ref="BG156:BG161" si="6">IF(N156="zákl. přenesená",J156,0)</f>
        <v>0</v>
      </c>
      <c r="BH156" s="176">
        <f t="shared" ref="BH156:BH161" si="7">IF(N156="sníž. přenesená",J156,0)</f>
        <v>0</v>
      </c>
      <c r="BI156" s="176">
        <f t="shared" ref="BI156:BI161" si="8">IF(N156="nulová",J156,0)</f>
        <v>0</v>
      </c>
      <c r="BJ156" s="17" t="s">
        <v>83</v>
      </c>
      <c r="BK156" s="176">
        <f t="shared" ref="BK156:BK161" si="9">ROUND(I156*H156,2)</f>
        <v>0</v>
      </c>
      <c r="BL156" s="17" t="s">
        <v>148</v>
      </c>
      <c r="BM156" s="175" t="s">
        <v>187</v>
      </c>
    </row>
    <row r="157" spans="1:65" s="2" customFormat="1" ht="24.2" customHeight="1">
      <c r="A157" s="34"/>
      <c r="B157" s="35"/>
      <c r="C157" s="182" t="s">
        <v>184</v>
      </c>
      <c r="D157" s="182" t="s">
        <v>258</v>
      </c>
      <c r="E157" s="183" t="s">
        <v>1085</v>
      </c>
      <c r="F157" s="184" t="s">
        <v>1086</v>
      </c>
      <c r="G157" s="185" t="s">
        <v>158</v>
      </c>
      <c r="H157" s="186">
        <v>17</v>
      </c>
      <c r="I157" s="187"/>
      <c r="J157" s="188">
        <f t="shared" si="0"/>
        <v>0</v>
      </c>
      <c r="K157" s="184" t="s">
        <v>159</v>
      </c>
      <c r="L157" s="189"/>
      <c r="M157" s="190" t="s">
        <v>1</v>
      </c>
      <c r="N157" s="191" t="s">
        <v>41</v>
      </c>
      <c r="O157" s="71"/>
      <c r="P157" s="173">
        <f t="shared" si="1"/>
        <v>0</v>
      </c>
      <c r="Q157" s="173">
        <v>0</v>
      </c>
      <c r="R157" s="173">
        <f t="shared" si="2"/>
        <v>0</v>
      </c>
      <c r="S157" s="173">
        <v>0</v>
      </c>
      <c r="T157" s="174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5" t="s">
        <v>164</v>
      </c>
      <c r="AT157" s="175" t="s">
        <v>258</v>
      </c>
      <c r="AU157" s="175" t="s">
        <v>85</v>
      </c>
      <c r="AY157" s="17" t="s">
        <v>149</v>
      </c>
      <c r="BE157" s="176">
        <f t="shared" si="4"/>
        <v>0</v>
      </c>
      <c r="BF157" s="176">
        <f t="shared" si="5"/>
        <v>0</v>
      </c>
      <c r="BG157" s="176">
        <f t="shared" si="6"/>
        <v>0</v>
      </c>
      <c r="BH157" s="176">
        <f t="shared" si="7"/>
        <v>0</v>
      </c>
      <c r="BI157" s="176">
        <f t="shared" si="8"/>
        <v>0</v>
      </c>
      <c r="BJ157" s="17" t="s">
        <v>83</v>
      </c>
      <c r="BK157" s="176">
        <f t="shared" si="9"/>
        <v>0</v>
      </c>
      <c r="BL157" s="17" t="s">
        <v>148</v>
      </c>
      <c r="BM157" s="175" t="s">
        <v>191</v>
      </c>
    </row>
    <row r="158" spans="1:65" s="2" customFormat="1" ht="24.2" customHeight="1">
      <c r="A158" s="34"/>
      <c r="B158" s="35"/>
      <c r="C158" s="182" t="s">
        <v>169</v>
      </c>
      <c r="D158" s="182" t="s">
        <v>258</v>
      </c>
      <c r="E158" s="183" t="s">
        <v>1087</v>
      </c>
      <c r="F158" s="184" t="s">
        <v>1088</v>
      </c>
      <c r="G158" s="185" t="s">
        <v>158</v>
      </c>
      <c r="H158" s="186">
        <v>18</v>
      </c>
      <c r="I158" s="187"/>
      <c r="J158" s="188">
        <f t="shared" si="0"/>
        <v>0</v>
      </c>
      <c r="K158" s="184" t="s">
        <v>159</v>
      </c>
      <c r="L158" s="189"/>
      <c r="M158" s="190" t="s">
        <v>1</v>
      </c>
      <c r="N158" s="191" t="s">
        <v>41</v>
      </c>
      <c r="O158" s="71"/>
      <c r="P158" s="173">
        <f t="shared" si="1"/>
        <v>0</v>
      </c>
      <c r="Q158" s="173">
        <v>0</v>
      </c>
      <c r="R158" s="173">
        <f t="shared" si="2"/>
        <v>0</v>
      </c>
      <c r="S158" s="173">
        <v>0</v>
      </c>
      <c r="T158" s="174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164</v>
      </c>
      <c r="AT158" s="175" t="s">
        <v>258</v>
      </c>
      <c r="AU158" s="175" t="s">
        <v>85</v>
      </c>
      <c r="AY158" s="17" t="s">
        <v>149</v>
      </c>
      <c r="BE158" s="176">
        <f t="shared" si="4"/>
        <v>0</v>
      </c>
      <c r="BF158" s="176">
        <f t="shared" si="5"/>
        <v>0</v>
      </c>
      <c r="BG158" s="176">
        <f t="shared" si="6"/>
        <v>0</v>
      </c>
      <c r="BH158" s="176">
        <f t="shared" si="7"/>
        <v>0</v>
      </c>
      <c r="BI158" s="176">
        <f t="shared" si="8"/>
        <v>0</v>
      </c>
      <c r="BJ158" s="17" t="s">
        <v>83</v>
      </c>
      <c r="BK158" s="176">
        <f t="shared" si="9"/>
        <v>0</v>
      </c>
      <c r="BL158" s="17" t="s">
        <v>148</v>
      </c>
      <c r="BM158" s="175" t="s">
        <v>196</v>
      </c>
    </row>
    <row r="159" spans="1:65" s="2" customFormat="1" ht="21.75" customHeight="1">
      <c r="A159" s="34"/>
      <c r="B159" s="35"/>
      <c r="C159" s="182" t="s">
        <v>193</v>
      </c>
      <c r="D159" s="182" t="s">
        <v>258</v>
      </c>
      <c r="E159" s="183" t="s">
        <v>1089</v>
      </c>
      <c r="F159" s="184" t="s">
        <v>1090</v>
      </c>
      <c r="G159" s="185" t="s">
        <v>158</v>
      </c>
      <c r="H159" s="186">
        <v>18</v>
      </c>
      <c r="I159" s="187"/>
      <c r="J159" s="188">
        <f t="shared" si="0"/>
        <v>0</v>
      </c>
      <c r="K159" s="184" t="s">
        <v>159</v>
      </c>
      <c r="L159" s="189"/>
      <c r="M159" s="190" t="s">
        <v>1</v>
      </c>
      <c r="N159" s="191" t="s">
        <v>41</v>
      </c>
      <c r="O159" s="71"/>
      <c r="P159" s="173">
        <f t="shared" si="1"/>
        <v>0</v>
      </c>
      <c r="Q159" s="173">
        <v>0</v>
      </c>
      <c r="R159" s="173">
        <f t="shared" si="2"/>
        <v>0</v>
      </c>
      <c r="S159" s="173">
        <v>0</v>
      </c>
      <c r="T159" s="174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5" t="s">
        <v>164</v>
      </c>
      <c r="AT159" s="175" t="s">
        <v>258</v>
      </c>
      <c r="AU159" s="175" t="s">
        <v>85</v>
      </c>
      <c r="AY159" s="17" t="s">
        <v>149</v>
      </c>
      <c r="BE159" s="176">
        <f t="shared" si="4"/>
        <v>0</v>
      </c>
      <c r="BF159" s="176">
        <f t="shared" si="5"/>
        <v>0</v>
      </c>
      <c r="BG159" s="176">
        <f t="shared" si="6"/>
        <v>0</v>
      </c>
      <c r="BH159" s="176">
        <f t="shared" si="7"/>
        <v>0</v>
      </c>
      <c r="BI159" s="176">
        <f t="shared" si="8"/>
        <v>0</v>
      </c>
      <c r="BJ159" s="17" t="s">
        <v>83</v>
      </c>
      <c r="BK159" s="176">
        <f t="shared" si="9"/>
        <v>0</v>
      </c>
      <c r="BL159" s="17" t="s">
        <v>148</v>
      </c>
      <c r="BM159" s="175" t="s">
        <v>200</v>
      </c>
    </row>
    <row r="160" spans="1:65" s="2" customFormat="1" ht="24.2" customHeight="1">
      <c r="A160" s="34"/>
      <c r="B160" s="35"/>
      <c r="C160" s="182" t="s">
        <v>173</v>
      </c>
      <c r="D160" s="182" t="s">
        <v>258</v>
      </c>
      <c r="E160" s="183" t="s">
        <v>1091</v>
      </c>
      <c r="F160" s="184" t="s">
        <v>1092</v>
      </c>
      <c r="G160" s="185" t="s">
        <v>158</v>
      </c>
      <c r="H160" s="186">
        <v>1</v>
      </c>
      <c r="I160" s="187"/>
      <c r="J160" s="188">
        <f t="shared" si="0"/>
        <v>0</v>
      </c>
      <c r="K160" s="184" t="s">
        <v>159</v>
      </c>
      <c r="L160" s="189"/>
      <c r="M160" s="190" t="s">
        <v>1</v>
      </c>
      <c r="N160" s="191" t="s">
        <v>41</v>
      </c>
      <c r="O160" s="71"/>
      <c r="P160" s="173">
        <f t="shared" si="1"/>
        <v>0</v>
      </c>
      <c r="Q160" s="173">
        <v>0</v>
      </c>
      <c r="R160" s="173">
        <f t="shared" si="2"/>
        <v>0</v>
      </c>
      <c r="S160" s="173">
        <v>0</v>
      </c>
      <c r="T160" s="174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5" t="s">
        <v>164</v>
      </c>
      <c r="AT160" s="175" t="s">
        <v>258</v>
      </c>
      <c r="AU160" s="175" t="s">
        <v>85</v>
      </c>
      <c r="AY160" s="17" t="s">
        <v>149</v>
      </c>
      <c r="BE160" s="176">
        <f t="shared" si="4"/>
        <v>0</v>
      </c>
      <c r="BF160" s="176">
        <f t="shared" si="5"/>
        <v>0</v>
      </c>
      <c r="BG160" s="176">
        <f t="shared" si="6"/>
        <v>0</v>
      </c>
      <c r="BH160" s="176">
        <f t="shared" si="7"/>
        <v>0</v>
      </c>
      <c r="BI160" s="176">
        <f t="shared" si="8"/>
        <v>0</v>
      </c>
      <c r="BJ160" s="17" t="s">
        <v>83</v>
      </c>
      <c r="BK160" s="176">
        <f t="shared" si="9"/>
        <v>0</v>
      </c>
      <c r="BL160" s="17" t="s">
        <v>148</v>
      </c>
      <c r="BM160" s="175" t="s">
        <v>205</v>
      </c>
    </row>
    <row r="161" spans="1:65" s="2" customFormat="1" ht="24.2" customHeight="1">
      <c r="A161" s="34"/>
      <c r="B161" s="35"/>
      <c r="C161" s="164" t="s">
        <v>202</v>
      </c>
      <c r="D161" s="164" t="s">
        <v>144</v>
      </c>
      <c r="E161" s="165" t="s">
        <v>1093</v>
      </c>
      <c r="F161" s="166" t="s">
        <v>1094</v>
      </c>
      <c r="G161" s="167" t="s">
        <v>147</v>
      </c>
      <c r="H161" s="168">
        <v>10.6</v>
      </c>
      <c r="I161" s="169"/>
      <c r="J161" s="170">
        <f t="shared" si="0"/>
        <v>0</v>
      </c>
      <c r="K161" s="166" t="s">
        <v>159</v>
      </c>
      <c r="L161" s="39"/>
      <c r="M161" s="171" t="s">
        <v>1</v>
      </c>
      <c r="N161" s="172" t="s">
        <v>41</v>
      </c>
      <c r="O161" s="71"/>
      <c r="P161" s="173">
        <f t="shared" si="1"/>
        <v>0</v>
      </c>
      <c r="Q161" s="173">
        <v>0</v>
      </c>
      <c r="R161" s="173">
        <f t="shared" si="2"/>
        <v>0</v>
      </c>
      <c r="S161" s="173">
        <v>0</v>
      </c>
      <c r="T161" s="174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5" t="s">
        <v>148</v>
      </c>
      <c r="AT161" s="175" t="s">
        <v>144</v>
      </c>
      <c r="AU161" s="175" t="s">
        <v>85</v>
      </c>
      <c r="AY161" s="17" t="s">
        <v>149</v>
      </c>
      <c r="BE161" s="176">
        <f t="shared" si="4"/>
        <v>0</v>
      </c>
      <c r="BF161" s="176">
        <f t="shared" si="5"/>
        <v>0</v>
      </c>
      <c r="BG161" s="176">
        <f t="shared" si="6"/>
        <v>0</v>
      </c>
      <c r="BH161" s="176">
        <f t="shared" si="7"/>
        <v>0</v>
      </c>
      <c r="BI161" s="176">
        <f t="shared" si="8"/>
        <v>0</v>
      </c>
      <c r="BJ161" s="17" t="s">
        <v>83</v>
      </c>
      <c r="BK161" s="176">
        <f t="shared" si="9"/>
        <v>0</v>
      </c>
      <c r="BL161" s="17" t="s">
        <v>148</v>
      </c>
      <c r="BM161" s="175" t="s">
        <v>209</v>
      </c>
    </row>
    <row r="162" spans="1:65" s="10" customFormat="1" ht="11.25">
      <c r="B162" s="197"/>
      <c r="C162" s="198"/>
      <c r="D162" s="177" t="s">
        <v>365</v>
      </c>
      <c r="E162" s="199" t="s">
        <v>1</v>
      </c>
      <c r="F162" s="200" t="s">
        <v>1095</v>
      </c>
      <c r="G162" s="198"/>
      <c r="H162" s="201">
        <v>10.6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365</v>
      </c>
      <c r="AU162" s="207" t="s">
        <v>85</v>
      </c>
      <c r="AV162" s="10" t="s">
        <v>85</v>
      </c>
      <c r="AW162" s="10" t="s">
        <v>32</v>
      </c>
      <c r="AX162" s="10" t="s">
        <v>76</v>
      </c>
      <c r="AY162" s="207" t="s">
        <v>149</v>
      </c>
    </row>
    <row r="163" spans="1:65" s="11" customFormat="1" ht="11.25">
      <c r="B163" s="208"/>
      <c r="C163" s="209"/>
      <c r="D163" s="177" t="s">
        <v>365</v>
      </c>
      <c r="E163" s="210" t="s">
        <v>1</v>
      </c>
      <c r="F163" s="211" t="s">
        <v>367</v>
      </c>
      <c r="G163" s="209"/>
      <c r="H163" s="212">
        <v>10.6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365</v>
      </c>
      <c r="AU163" s="218" t="s">
        <v>85</v>
      </c>
      <c r="AV163" s="11" t="s">
        <v>148</v>
      </c>
      <c r="AW163" s="11" t="s">
        <v>32</v>
      </c>
      <c r="AX163" s="11" t="s">
        <v>83</v>
      </c>
      <c r="AY163" s="218" t="s">
        <v>149</v>
      </c>
    </row>
    <row r="164" spans="1:65" s="2" customFormat="1" ht="16.5" customHeight="1">
      <c r="A164" s="34"/>
      <c r="B164" s="35"/>
      <c r="C164" s="182" t="s">
        <v>178</v>
      </c>
      <c r="D164" s="182" t="s">
        <v>258</v>
      </c>
      <c r="E164" s="183" t="s">
        <v>1096</v>
      </c>
      <c r="F164" s="184" t="s">
        <v>1097</v>
      </c>
      <c r="G164" s="185" t="s">
        <v>370</v>
      </c>
      <c r="H164" s="186">
        <v>616.54999999999995</v>
      </c>
      <c r="I164" s="187"/>
      <c r="J164" s="188">
        <f>ROUND(I164*H164,2)</f>
        <v>0</v>
      </c>
      <c r="K164" s="184" t="s">
        <v>159</v>
      </c>
      <c r="L164" s="189"/>
      <c r="M164" s="190" t="s">
        <v>1</v>
      </c>
      <c r="N164" s="191" t="s">
        <v>41</v>
      </c>
      <c r="O164" s="71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5" t="s">
        <v>164</v>
      </c>
      <c r="AT164" s="175" t="s">
        <v>258</v>
      </c>
      <c r="AU164" s="175" t="s">
        <v>85</v>
      </c>
      <c r="AY164" s="17" t="s">
        <v>149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83</v>
      </c>
      <c r="BK164" s="176">
        <f>ROUND(I164*H164,2)</f>
        <v>0</v>
      </c>
      <c r="BL164" s="17" t="s">
        <v>148</v>
      </c>
      <c r="BM164" s="175" t="s">
        <v>213</v>
      </c>
    </row>
    <row r="165" spans="1:65" s="10" customFormat="1" ht="11.25">
      <c r="B165" s="197"/>
      <c r="C165" s="198"/>
      <c r="D165" s="177" t="s">
        <v>365</v>
      </c>
      <c r="E165" s="199" t="s">
        <v>1</v>
      </c>
      <c r="F165" s="200" t="s">
        <v>1098</v>
      </c>
      <c r="G165" s="198"/>
      <c r="H165" s="201">
        <v>8.5500000000000007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365</v>
      </c>
      <c r="AU165" s="207" t="s">
        <v>85</v>
      </c>
      <c r="AV165" s="10" t="s">
        <v>85</v>
      </c>
      <c r="AW165" s="10" t="s">
        <v>32</v>
      </c>
      <c r="AX165" s="10" t="s">
        <v>76</v>
      </c>
      <c r="AY165" s="207" t="s">
        <v>149</v>
      </c>
    </row>
    <row r="166" spans="1:65" s="10" customFormat="1" ht="11.25">
      <c r="B166" s="197"/>
      <c r="C166" s="198"/>
      <c r="D166" s="177" t="s">
        <v>365</v>
      </c>
      <c r="E166" s="199" t="s">
        <v>1</v>
      </c>
      <c r="F166" s="200" t="s">
        <v>1099</v>
      </c>
      <c r="G166" s="198"/>
      <c r="H166" s="201">
        <v>608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365</v>
      </c>
      <c r="AU166" s="207" t="s">
        <v>85</v>
      </c>
      <c r="AV166" s="10" t="s">
        <v>85</v>
      </c>
      <c r="AW166" s="10" t="s">
        <v>32</v>
      </c>
      <c r="AX166" s="10" t="s">
        <v>76</v>
      </c>
      <c r="AY166" s="207" t="s">
        <v>149</v>
      </c>
    </row>
    <row r="167" spans="1:65" s="11" customFormat="1" ht="11.25">
      <c r="B167" s="208"/>
      <c r="C167" s="209"/>
      <c r="D167" s="177" t="s">
        <v>365</v>
      </c>
      <c r="E167" s="210" t="s">
        <v>1</v>
      </c>
      <c r="F167" s="211" t="s">
        <v>367</v>
      </c>
      <c r="G167" s="209"/>
      <c r="H167" s="212">
        <v>616.54999999999995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365</v>
      </c>
      <c r="AU167" s="218" t="s">
        <v>85</v>
      </c>
      <c r="AV167" s="11" t="s">
        <v>148</v>
      </c>
      <c r="AW167" s="11" t="s">
        <v>32</v>
      </c>
      <c r="AX167" s="11" t="s">
        <v>83</v>
      </c>
      <c r="AY167" s="218" t="s">
        <v>149</v>
      </c>
    </row>
    <row r="168" spans="1:65" s="2" customFormat="1" ht="24.2" customHeight="1">
      <c r="A168" s="34"/>
      <c r="B168" s="35"/>
      <c r="C168" s="164" t="s">
        <v>8</v>
      </c>
      <c r="D168" s="164" t="s">
        <v>144</v>
      </c>
      <c r="E168" s="165" t="s">
        <v>1100</v>
      </c>
      <c r="F168" s="166" t="s">
        <v>1101</v>
      </c>
      <c r="G168" s="167" t="s">
        <v>454</v>
      </c>
      <c r="H168" s="168">
        <v>2945</v>
      </c>
      <c r="I168" s="169"/>
      <c r="J168" s="170">
        <f>ROUND(I168*H168,2)</f>
        <v>0</v>
      </c>
      <c r="K168" s="166" t="s">
        <v>159</v>
      </c>
      <c r="L168" s="39"/>
      <c r="M168" s="171" t="s">
        <v>1</v>
      </c>
      <c r="N168" s="172" t="s">
        <v>41</v>
      </c>
      <c r="O168" s="71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5" t="s">
        <v>148</v>
      </c>
      <c r="AT168" s="175" t="s">
        <v>144</v>
      </c>
      <c r="AU168" s="175" t="s">
        <v>85</v>
      </c>
      <c r="AY168" s="17" t="s">
        <v>149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83</v>
      </c>
      <c r="BK168" s="176">
        <f>ROUND(I168*H168,2)</f>
        <v>0</v>
      </c>
      <c r="BL168" s="17" t="s">
        <v>148</v>
      </c>
      <c r="BM168" s="175" t="s">
        <v>217</v>
      </c>
    </row>
    <row r="169" spans="1:65" s="10" customFormat="1" ht="11.25">
      <c r="B169" s="197"/>
      <c r="C169" s="198"/>
      <c r="D169" s="177" t="s">
        <v>365</v>
      </c>
      <c r="E169" s="199" t="s">
        <v>1</v>
      </c>
      <c r="F169" s="200" t="s">
        <v>1102</v>
      </c>
      <c r="G169" s="198"/>
      <c r="H169" s="201">
        <v>2945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365</v>
      </c>
      <c r="AU169" s="207" t="s">
        <v>85</v>
      </c>
      <c r="AV169" s="10" t="s">
        <v>85</v>
      </c>
      <c r="AW169" s="10" t="s">
        <v>32</v>
      </c>
      <c r="AX169" s="10" t="s">
        <v>76</v>
      </c>
      <c r="AY169" s="207" t="s">
        <v>149</v>
      </c>
    </row>
    <row r="170" spans="1:65" s="11" customFormat="1" ht="11.25">
      <c r="B170" s="208"/>
      <c r="C170" s="209"/>
      <c r="D170" s="177" t="s">
        <v>365</v>
      </c>
      <c r="E170" s="210" t="s">
        <v>1</v>
      </c>
      <c r="F170" s="211" t="s">
        <v>367</v>
      </c>
      <c r="G170" s="209"/>
      <c r="H170" s="212">
        <v>2945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365</v>
      </c>
      <c r="AU170" s="218" t="s">
        <v>85</v>
      </c>
      <c r="AV170" s="11" t="s">
        <v>148</v>
      </c>
      <c r="AW170" s="11" t="s">
        <v>32</v>
      </c>
      <c r="AX170" s="11" t="s">
        <v>83</v>
      </c>
      <c r="AY170" s="218" t="s">
        <v>149</v>
      </c>
    </row>
    <row r="171" spans="1:65" s="2" customFormat="1" ht="24.2" customHeight="1">
      <c r="A171" s="34"/>
      <c r="B171" s="35"/>
      <c r="C171" s="164" t="s">
        <v>182</v>
      </c>
      <c r="D171" s="164" t="s">
        <v>144</v>
      </c>
      <c r="E171" s="165" t="s">
        <v>1103</v>
      </c>
      <c r="F171" s="166" t="s">
        <v>1104</v>
      </c>
      <c r="G171" s="167" t="s">
        <v>454</v>
      </c>
      <c r="H171" s="168">
        <v>2375</v>
      </c>
      <c r="I171" s="169"/>
      <c r="J171" s="170">
        <f>ROUND(I171*H171,2)</f>
        <v>0</v>
      </c>
      <c r="K171" s="166" t="s">
        <v>159</v>
      </c>
      <c r="L171" s="39"/>
      <c r="M171" s="171" t="s">
        <v>1</v>
      </c>
      <c r="N171" s="172" t="s">
        <v>41</v>
      </c>
      <c r="O171" s="71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148</v>
      </c>
      <c r="AT171" s="175" t="s">
        <v>144</v>
      </c>
      <c r="AU171" s="175" t="s">
        <v>85</v>
      </c>
      <c r="AY171" s="17" t="s">
        <v>149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83</v>
      </c>
      <c r="BK171" s="176">
        <f>ROUND(I171*H171,2)</f>
        <v>0</v>
      </c>
      <c r="BL171" s="17" t="s">
        <v>148</v>
      </c>
      <c r="BM171" s="175" t="s">
        <v>221</v>
      </c>
    </row>
    <row r="172" spans="1:65" s="10" customFormat="1" ht="11.25">
      <c r="B172" s="197"/>
      <c r="C172" s="198"/>
      <c r="D172" s="177" t="s">
        <v>365</v>
      </c>
      <c r="E172" s="199" t="s">
        <v>1</v>
      </c>
      <c r="F172" s="200" t="s">
        <v>1105</v>
      </c>
      <c r="G172" s="198"/>
      <c r="H172" s="201">
        <v>2375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365</v>
      </c>
      <c r="AU172" s="207" t="s">
        <v>85</v>
      </c>
      <c r="AV172" s="10" t="s">
        <v>85</v>
      </c>
      <c r="AW172" s="10" t="s">
        <v>32</v>
      </c>
      <c r="AX172" s="10" t="s">
        <v>76</v>
      </c>
      <c r="AY172" s="207" t="s">
        <v>149</v>
      </c>
    </row>
    <row r="173" spans="1:65" s="11" customFormat="1" ht="11.25">
      <c r="B173" s="208"/>
      <c r="C173" s="209"/>
      <c r="D173" s="177" t="s">
        <v>365</v>
      </c>
      <c r="E173" s="210" t="s">
        <v>1</v>
      </c>
      <c r="F173" s="211" t="s">
        <v>367</v>
      </c>
      <c r="G173" s="209"/>
      <c r="H173" s="212">
        <v>2375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365</v>
      </c>
      <c r="AU173" s="218" t="s">
        <v>85</v>
      </c>
      <c r="AV173" s="11" t="s">
        <v>148</v>
      </c>
      <c r="AW173" s="11" t="s">
        <v>32</v>
      </c>
      <c r="AX173" s="11" t="s">
        <v>83</v>
      </c>
      <c r="AY173" s="218" t="s">
        <v>149</v>
      </c>
    </row>
    <row r="174" spans="1:65" s="2" customFormat="1" ht="16.5" customHeight="1">
      <c r="A174" s="34"/>
      <c r="B174" s="35"/>
      <c r="C174" s="164" t="s">
        <v>218</v>
      </c>
      <c r="D174" s="164" t="s">
        <v>144</v>
      </c>
      <c r="E174" s="165" t="s">
        <v>1106</v>
      </c>
      <c r="F174" s="166" t="s">
        <v>1107</v>
      </c>
      <c r="G174" s="167" t="s">
        <v>454</v>
      </c>
      <c r="H174" s="168">
        <v>637.48400000000004</v>
      </c>
      <c r="I174" s="169"/>
      <c r="J174" s="170">
        <f>ROUND(I174*H174,2)</f>
        <v>0</v>
      </c>
      <c r="K174" s="166" t="s">
        <v>159</v>
      </c>
      <c r="L174" s="39"/>
      <c r="M174" s="171" t="s">
        <v>1</v>
      </c>
      <c r="N174" s="172" t="s">
        <v>41</v>
      </c>
      <c r="O174" s="71"/>
      <c r="P174" s="173">
        <f>O174*H174</f>
        <v>0</v>
      </c>
      <c r="Q174" s="173">
        <v>0</v>
      </c>
      <c r="R174" s="173">
        <f>Q174*H174</f>
        <v>0</v>
      </c>
      <c r="S174" s="173">
        <v>0</v>
      </c>
      <c r="T174" s="17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5" t="s">
        <v>148</v>
      </c>
      <c r="AT174" s="175" t="s">
        <v>144</v>
      </c>
      <c r="AU174" s="175" t="s">
        <v>85</v>
      </c>
      <c r="AY174" s="17" t="s">
        <v>149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83</v>
      </c>
      <c r="BK174" s="176">
        <f>ROUND(I174*H174,2)</f>
        <v>0</v>
      </c>
      <c r="BL174" s="17" t="s">
        <v>148</v>
      </c>
      <c r="BM174" s="175" t="s">
        <v>225</v>
      </c>
    </row>
    <row r="175" spans="1:65" s="10" customFormat="1" ht="11.25">
      <c r="B175" s="197"/>
      <c r="C175" s="198"/>
      <c r="D175" s="177" t="s">
        <v>365</v>
      </c>
      <c r="E175" s="199" t="s">
        <v>1</v>
      </c>
      <c r="F175" s="200" t="s">
        <v>1108</v>
      </c>
      <c r="G175" s="198"/>
      <c r="H175" s="201">
        <v>637.48400000000004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365</v>
      </c>
      <c r="AU175" s="207" t="s">
        <v>85</v>
      </c>
      <c r="AV175" s="10" t="s">
        <v>85</v>
      </c>
      <c r="AW175" s="10" t="s">
        <v>32</v>
      </c>
      <c r="AX175" s="10" t="s">
        <v>76</v>
      </c>
      <c r="AY175" s="207" t="s">
        <v>149</v>
      </c>
    </row>
    <row r="176" spans="1:65" s="11" customFormat="1" ht="11.25">
      <c r="B176" s="208"/>
      <c r="C176" s="209"/>
      <c r="D176" s="177" t="s">
        <v>365</v>
      </c>
      <c r="E176" s="210" t="s">
        <v>1</v>
      </c>
      <c r="F176" s="211" t="s">
        <v>367</v>
      </c>
      <c r="G176" s="209"/>
      <c r="H176" s="212">
        <v>637.48400000000004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365</v>
      </c>
      <c r="AU176" s="218" t="s">
        <v>85</v>
      </c>
      <c r="AV176" s="11" t="s">
        <v>148</v>
      </c>
      <c r="AW176" s="11" t="s">
        <v>32</v>
      </c>
      <c r="AX176" s="11" t="s">
        <v>83</v>
      </c>
      <c r="AY176" s="218" t="s">
        <v>149</v>
      </c>
    </row>
    <row r="177" spans="1:65" s="2" customFormat="1" ht="24.2" customHeight="1">
      <c r="A177" s="34"/>
      <c r="B177" s="35"/>
      <c r="C177" s="164" t="s">
        <v>187</v>
      </c>
      <c r="D177" s="164" t="s">
        <v>144</v>
      </c>
      <c r="E177" s="165" t="s">
        <v>1019</v>
      </c>
      <c r="F177" s="166" t="s">
        <v>1020</v>
      </c>
      <c r="G177" s="167" t="s">
        <v>462</v>
      </c>
      <c r="H177" s="168">
        <v>1308.45</v>
      </c>
      <c r="I177" s="169"/>
      <c r="J177" s="170">
        <f>ROUND(I177*H177,2)</f>
        <v>0</v>
      </c>
      <c r="K177" s="166" t="s">
        <v>159</v>
      </c>
      <c r="L177" s="39"/>
      <c r="M177" s="171" t="s">
        <v>1</v>
      </c>
      <c r="N177" s="172" t="s">
        <v>41</v>
      </c>
      <c r="O177" s="71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5" t="s">
        <v>148</v>
      </c>
      <c r="AT177" s="175" t="s">
        <v>144</v>
      </c>
      <c r="AU177" s="175" t="s">
        <v>85</v>
      </c>
      <c r="AY177" s="17" t="s">
        <v>149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7" t="s">
        <v>83</v>
      </c>
      <c r="BK177" s="176">
        <f>ROUND(I177*H177,2)</f>
        <v>0</v>
      </c>
      <c r="BL177" s="17" t="s">
        <v>148</v>
      </c>
      <c r="BM177" s="175" t="s">
        <v>230</v>
      </c>
    </row>
    <row r="178" spans="1:65" s="10" customFormat="1" ht="11.25">
      <c r="B178" s="197"/>
      <c r="C178" s="198"/>
      <c r="D178" s="177" t="s">
        <v>365</v>
      </c>
      <c r="E178" s="199" t="s">
        <v>1</v>
      </c>
      <c r="F178" s="200" t="s">
        <v>1109</v>
      </c>
      <c r="G178" s="198"/>
      <c r="H178" s="201">
        <v>1308.45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365</v>
      </c>
      <c r="AU178" s="207" t="s">
        <v>85</v>
      </c>
      <c r="AV178" s="10" t="s">
        <v>85</v>
      </c>
      <c r="AW178" s="10" t="s">
        <v>32</v>
      </c>
      <c r="AX178" s="10" t="s">
        <v>76</v>
      </c>
      <c r="AY178" s="207" t="s">
        <v>149</v>
      </c>
    </row>
    <row r="179" spans="1:65" s="11" customFormat="1" ht="11.25">
      <c r="B179" s="208"/>
      <c r="C179" s="209"/>
      <c r="D179" s="177" t="s">
        <v>365</v>
      </c>
      <c r="E179" s="210" t="s">
        <v>1</v>
      </c>
      <c r="F179" s="211" t="s">
        <v>367</v>
      </c>
      <c r="G179" s="209"/>
      <c r="H179" s="212">
        <v>1308.45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365</v>
      </c>
      <c r="AU179" s="218" t="s">
        <v>85</v>
      </c>
      <c r="AV179" s="11" t="s">
        <v>148</v>
      </c>
      <c r="AW179" s="11" t="s">
        <v>32</v>
      </c>
      <c r="AX179" s="11" t="s">
        <v>83</v>
      </c>
      <c r="AY179" s="218" t="s">
        <v>149</v>
      </c>
    </row>
    <row r="180" spans="1:65" s="2" customFormat="1" ht="24.2" customHeight="1">
      <c r="A180" s="34"/>
      <c r="B180" s="35"/>
      <c r="C180" s="164" t="s">
        <v>227</v>
      </c>
      <c r="D180" s="164" t="s">
        <v>144</v>
      </c>
      <c r="E180" s="165" t="s">
        <v>1110</v>
      </c>
      <c r="F180" s="166" t="s">
        <v>1111</v>
      </c>
      <c r="G180" s="167" t="s">
        <v>462</v>
      </c>
      <c r="H180" s="168">
        <v>789.3</v>
      </c>
      <c r="I180" s="169"/>
      <c r="J180" s="170">
        <f>ROUND(I180*H180,2)</f>
        <v>0</v>
      </c>
      <c r="K180" s="166" t="s">
        <v>159</v>
      </c>
      <c r="L180" s="39"/>
      <c r="M180" s="171" t="s">
        <v>1</v>
      </c>
      <c r="N180" s="172" t="s">
        <v>41</v>
      </c>
      <c r="O180" s="71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148</v>
      </c>
      <c r="AT180" s="175" t="s">
        <v>144</v>
      </c>
      <c r="AU180" s="175" t="s">
        <v>85</v>
      </c>
      <c r="AY180" s="17" t="s">
        <v>149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83</v>
      </c>
      <c r="BK180" s="176">
        <f>ROUND(I180*H180,2)</f>
        <v>0</v>
      </c>
      <c r="BL180" s="17" t="s">
        <v>148</v>
      </c>
      <c r="BM180" s="175" t="s">
        <v>234</v>
      </c>
    </row>
    <row r="181" spans="1:65" s="10" customFormat="1" ht="11.25">
      <c r="B181" s="197"/>
      <c r="C181" s="198"/>
      <c r="D181" s="177" t="s">
        <v>365</v>
      </c>
      <c r="E181" s="199" t="s">
        <v>1</v>
      </c>
      <c r="F181" s="200" t="s">
        <v>1112</v>
      </c>
      <c r="G181" s="198"/>
      <c r="H181" s="201">
        <v>789.3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365</v>
      </c>
      <c r="AU181" s="207" t="s">
        <v>85</v>
      </c>
      <c r="AV181" s="10" t="s">
        <v>85</v>
      </c>
      <c r="AW181" s="10" t="s">
        <v>32</v>
      </c>
      <c r="AX181" s="10" t="s">
        <v>76</v>
      </c>
      <c r="AY181" s="207" t="s">
        <v>149</v>
      </c>
    </row>
    <row r="182" spans="1:65" s="11" customFormat="1" ht="11.25">
      <c r="B182" s="208"/>
      <c r="C182" s="209"/>
      <c r="D182" s="177" t="s">
        <v>365</v>
      </c>
      <c r="E182" s="210" t="s">
        <v>1</v>
      </c>
      <c r="F182" s="211" t="s">
        <v>367</v>
      </c>
      <c r="G182" s="209"/>
      <c r="H182" s="212">
        <v>789.3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365</v>
      </c>
      <c r="AU182" s="218" t="s">
        <v>85</v>
      </c>
      <c r="AV182" s="11" t="s">
        <v>148</v>
      </c>
      <c r="AW182" s="11" t="s">
        <v>32</v>
      </c>
      <c r="AX182" s="11" t="s">
        <v>83</v>
      </c>
      <c r="AY182" s="218" t="s">
        <v>149</v>
      </c>
    </row>
    <row r="183" spans="1:65" s="14" customFormat="1" ht="22.9" customHeight="1">
      <c r="B183" s="238"/>
      <c r="C183" s="239"/>
      <c r="D183" s="240" t="s">
        <v>75</v>
      </c>
      <c r="E183" s="260" t="s">
        <v>1113</v>
      </c>
      <c r="F183" s="260" t="s">
        <v>1114</v>
      </c>
      <c r="G183" s="239"/>
      <c r="H183" s="239"/>
      <c r="I183" s="242"/>
      <c r="J183" s="261">
        <f>BK183</f>
        <v>0</v>
      </c>
      <c r="K183" s="239"/>
      <c r="L183" s="244"/>
      <c r="M183" s="245"/>
      <c r="N183" s="246"/>
      <c r="O183" s="246"/>
      <c r="P183" s="247">
        <f>SUM(P184:P212)</f>
        <v>0</v>
      </c>
      <c r="Q183" s="246"/>
      <c r="R183" s="247">
        <f>SUM(R184:R212)</f>
        <v>713.62970680000001</v>
      </c>
      <c r="S183" s="246"/>
      <c r="T183" s="248">
        <f>SUM(T184:T212)</f>
        <v>0.26880000000000004</v>
      </c>
      <c r="AR183" s="249" t="s">
        <v>83</v>
      </c>
      <c r="AT183" s="250" t="s">
        <v>75</v>
      </c>
      <c r="AU183" s="250" t="s">
        <v>83</v>
      </c>
      <c r="AY183" s="249" t="s">
        <v>149</v>
      </c>
      <c r="BK183" s="251">
        <f>SUM(BK184:BK212)</f>
        <v>0</v>
      </c>
    </row>
    <row r="184" spans="1:65" s="2" customFormat="1" ht="24.2" customHeight="1">
      <c r="A184" s="34"/>
      <c r="B184" s="35"/>
      <c r="C184" s="164" t="s">
        <v>191</v>
      </c>
      <c r="D184" s="164" t="s">
        <v>144</v>
      </c>
      <c r="E184" s="165" t="s">
        <v>1115</v>
      </c>
      <c r="F184" s="166" t="s">
        <v>1116</v>
      </c>
      <c r="G184" s="167" t="s">
        <v>462</v>
      </c>
      <c r="H184" s="168">
        <v>256</v>
      </c>
      <c r="I184" s="169"/>
      <c r="J184" s="170">
        <f>ROUND(I184*H184,2)</f>
        <v>0</v>
      </c>
      <c r="K184" s="166" t="s">
        <v>1</v>
      </c>
      <c r="L184" s="39"/>
      <c r="M184" s="171" t="s">
        <v>1</v>
      </c>
      <c r="N184" s="172" t="s">
        <v>41</v>
      </c>
      <c r="O184" s="71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5" t="s">
        <v>148</v>
      </c>
      <c r="AT184" s="175" t="s">
        <v>144</v>
      </c>
      <c r="AU184" s="175" t="s">
        <v>85</v>
      </c>
      <c r="AY184" s="17" t="s">
        <v>149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83</v>
      </c>
      <c r="BK184" s="176">
        <f>ROUND(I184*H184,2)</f>
        <v>0</v>
      </c>
      <c r="BL184" s="17" t="s">
        <v>148</v>
      </c>
      <c r="BM184" s="175" t="s">
        <v>238</v>
      </c>
    </row>
    <row r="185" spans="1:65" s="10" customFormat="1" ht="11.25">
      <c r="B185" s="197"/>
      <c r="C185" s="198"/>
      <c r="D185" s="177" t="s">
        <v>365</v>
      </c>
      <c r="E185" s="199" t="s">
        <v>1</v>
      </c>
      <c r="F185" s="200" t="s">
        <v>1117</v>
      </c>
      <c r="G185" s="198"/>
      <c r="H185" s="201">
        <v>256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365</v>
      </c>
      <c r="AU185" s="207" t="s">
        <v>85</v>
      </c>
      <c r="AV185" s="10" t="s">
        <v>85</v>
      </c>
      <c r="AW185" s="10" t="s">
        <v>32</v>
      </c>
      <c r="AX185" s="10" t="s">
        <v>76</v>
      </c>
      <c r="AY185" s="207" t="s">
        <v>149</v>
      </c>
    </row>
    <row r="186" spans="1:65" s="11" customFormat="1" ht="11.25">
      <c r="B186" s="208"/>
      <c r="C186" s="209"/>
      <c r="D186" s="177" t="s">
        <v>365</v>
      </c>
      <c r="E186" s="210" t="s">
        <v>1</v>
      </c>
      <c r="F186" s="211" t="s">
        <v>367</v>
      </c>
      <c r="G186" s="209"/>
      <c r="H186" s="212">
        <v>256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365</v>
      </c>
      <c r="AU186" s="218" t="s">
        <v>85</v>
      </c>
      <c r="AV186" s="11" t="s">
        <v>148</v>
      </c>
      <c r="AW186" s="11" t="s">
        <v>32</v>
      </c>
      <c r="AX186" s="11" t="s">
        <v>83</v>
      </c>
      <c r="AY186" s="218" t="s">
        <v>149</v>
      </c>
    </row>
    <row r="187" spans="1:65" s="2" customFormat="1" ht="24.2" customHeight="1">
      <c r="A187" s="34"/>
      <c r="B187" s="35"/>
      <c r="C187" s="164" t="s">
        <v>7</v>
      </c>
      <c r="D187" s="164" t="s">
        <v>144</v>
      </c>
      <c r="E187" s="165" t="s">
        <v>1118</v>
      </c>
      <c r="F187" s="166" t="s">
        <v>1119</v>
      </c>
      <c r="G187" s="167" t="s">
        <v>454</v>
      </c>
      <c r="H187" s="168">
        <v>134.4</v>
      </c>
      <c r="I187" s="169"/>
      <c r="J187" s="170">
        <f>ROUND(I187*H187,2)</f>
        <v>0</v>
      </c>
      <c r="K187" s="166" t="s">
        <v>1</v>
      </c>
      <c r="L187" s="39"/>
      <c r="M187" s="171" t="s">
        <v>1</v>
      </c>
      <c r="N187" s="172" t="s">
        <v>41</v>
      </c>
      <c r="O187" s="71"/>
      <c r="P187" s="173">
        <f>O187*H187</f>
        <v>0</v>
      </c>
      <c r="Q187" s="173">
        <v>2.2000000000000001E-4</v>
      </c>
      <c r="R187" s="173">
        <f>Q187*H187</f>
        <v>2.9568000000000004E-2</v>
      </c>
      <c r="S187" s="173">
        <v>2E-3</v>
      </c>
      <c r="T187" s="174">
        <f>S187*H187</f>
        <v>0.26880000000000004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5" t="s">
        <v>148</v>
      </c>
      <c r="AT187" s="175" t="s">
        <v>144</v>
      </c>
      <c r="AU187" s="175" t="s">
        <v>85</v>
      </c>
      <c r="AY187" s="17" t="s">
        <v>149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83</v>
      </c>
      <c r="BK187" s="176">
        <f>ROUND(I187*H187,2)</f>
        <v>0</v>
      </c>
      <c r="BL187" s="17" t="s">
        <v>148</v>
      </c>
      <c r="BM187" s="175" t="s">
        <v>242</v>
      </c>
    </row>
    <row r="188" spans="1:65" s="12" customFormat="1" ht="11.25">
      <c r="B188" s="219"/>
      <c r="C188" s="220"/>
      <c r="D188" s="177" t="s">
        <v>365</v>
      </c>
      <c r="E188" s="221" t="s">
        <v>1</v>
      </c>
      <c r="F188" s="222" t="s">
        <v>1120</v>
      </c>
      <c r="G188" s="220"/>
      <c r="H188" s="221" t="s">
        <v>1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365</v>
      </c>
      <c r="AU188" s="228" t="s">
        <v>85</v>
      </c>
      <c r="AV188" s="12" t="s">
        <v>83</v>
      </c>
      <c r="AW188" s="12" t="s">
        <v>32</v>
      </c>
      <c r="AX188" s="12" t="s">
        <v>76</v>
      </c>
      <c r="AY188" s="228" t="s">
        <v>149</v>
      </c>
    </row>
    <row r="189" spans="1:65" s="10" customFormat="1" ht="11.25">
      <c r="B189" s="197"/>
      <c r="C189" s="198"/>
      <c r="D189" s="177" t="s">
        <v>365</v>
      </c>
      <c r="E189" s="199" t="s">
        <v>1</v>
      </c>
      <c r="F189" s="200" t="s">
        <v>1121</v>
      </c>
      <c r="G189" s="198"/>
      <c r="H189" s="201">
        <v>134.4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365</v>
      </c>
      <c r="AU189" s="207" t="s">
        <v>85</v>
      </c>
      <c r="AV189" s="10" t="s">
        <v>85</v>
      </c>
      <c r="AW189" s="10" t="s">
        <v>32</v>
      </c>
      <c r="AX189" s="10" t="s">
        <v>76</v>
      </c>
      <c r="AY189" s="207" t="s">
        <v>149</v>
      </c>
    </row>
    <row r="190" spans="1:65" s="11" customFormat="1" ht="11.25">
      <c r="B190" s="208"/>
      <c r="C190" s="209"/>
      <c r="D190" s="177" t="s">
        <v>365</v>
      </c>
      <c r="E190" s="210" t="s">
        <v>1</v>
      </c>
      <c r="F190" s="211" t="s">
        <v>367</v>
      </c>
      <c r="G190" s="209"/>
      <c r="H190" s="212">
        <v>134.4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365</v>
      </c>
      <c r="AU190" s="218" t="s">
        <v>85</v>
      </c>
      <c r="AV190" s="11" t="s">
        <v>148</v>
      </c>
      <c r="AW190" s="11" t="s">
        <v>32</v>
      </c>
      <c r="AX190" s="11" t="s">
        <v>83</v>
      </c>
      <c r="AY190" s="218" t="s">
        <v>149</v>
      </c>
    </row>
    <row r="191" spans="1:65" s="2" customFormat="1" ht="16.5" customHeight="1">
      <c r="A191" s="34"/>
      <c r="B191" s="35"/>
      <c r="C191" s="182" t="s">
        <v>196</v>
      </c>
      <c r="D191" s="182" t="s">
        <v>258</v>
      </c>
      <c r="E191" s="183" t="s">
        <v>1122</v>
      </c>
      <c r="F191" s="184" t="s">
        <v>1123</v>
      </c>
      <c r="G191" s="185" t="s">
        <v>370</v>
      </c>
      <c r="H191" s="186">
        <v>712.5</v>
      </c>
      <c r="I191" s="187"/>
      <c r="J191" s="188">
        <f>ROUND(I191*H191,2)</f>
        <v>0</v>
      </c>
      <c r="K191" s="184" t="s">
        <v>1</v>
      </c>
      <c r="L191" s="189"/>
      <c r="M191" s="190" t="s">
        <v>1</v>
      </c>
      <c r="N191" s="191" t="s">
        <v>41</v>
      </c>
      <c r="O191" s="71"/>
      <c r="P191" s="173">
        <f>O191*H191</f>
        <v>0</v>
      </c>
      <c r="Q191" s="173">
        <v>1</v>
      </c>
      <c r="R191" s="173">
        <f>Q191*H191</f>
        <v>712.5</v>
      </c>
      <c r="S191" s="173">
        <v>0</v>
      </c>
      <c r="T191" s="17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5" t="s">
        <v>164</v>
      </c>
      <c r="AT191" s="175" t="s">
        <v>258</v>
      </c>
      <c r="AU191" s="175" t="s">
        <v>85</v>
      </c>
      <c r="AY191" s="17" t="s">
        <v>149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83</v>
      </c>
      <c r="BK191" s="176">
        <f>ROUND(I191*H191,2)</f>
        <v>0</v>
      </c>
      <c r="BL191" s="17" t="s">
        <v>148</v>
      </c>
      <c r="BM191" s="175" t="s">
        <v>1124</v>
      </c>
    </row>
    <row r="192" spans="1:65" s="10" customFormat="1" ht="11.25">
      <c r="B192" s="197"/>
      <c r="C192" s="198"/>
      <c r="D192" s="177" t="s">
        <v>365</v>
      </c>
      <c r="E192" s="199" t="s">
        <v>1</v>
      </c>
      <c r="F192" s="200" t="s">
        <v>1125</v>
      </c>
      <c r="G192" s="198"/>
      <c r="H192" s="201">
        <v>712.5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365</v>
      </c>
      <c r="AU192" s="207" t="s">
        <v>85</v>
      </c>
      <c r="AV192" s="10" t="s">
        <v>85</v>
      </c>
      <c r="AW192" s="10" t="s">
        <v>32</v>
      </c>
      <c r="AX192" s="10" t="s">
        <v>83</v>
      </c>
      <c r="AY192" s="207" t="s">
        <v>149</v>
      </c>
    </row>
    <row r="193" spans="1:65" s="2" customFormat="1" ht="16.5" customHeight="1">
      <c r="A193" s="34"/>
      <c r="B193" s="35"/>
      <c r="C193" s="182" t="s">
        <v>244</v>
      </c>
      <c r="D193" s="182" t="s">
        <v>258</v>
      </c>
      <c r="E193" s="183" t="s">
        <v>1126</v>
      </c>
      <c r="F193" s="184" t="s">
        <v>1127</v>
      </c>
      <c r="G193" s="185" t="s">
        <v>370</v>
      </c>
      <c r="H193" s="186">
        <v>1472.5</v>
      </c>
      <c r="I193" s="187"/>
      <c r="J193" s="188">
        <f>ROUND(I193*H193,2)</f>
        <v>0</v>
      </c>
      <c r="K193" s="184" t="s">
        <v>159</v>
      </c>
      <c r="L193" s="189"/>
      <c r="M193" s="190" t="s">
        <v>1</v>
      </c>
      <c r="N193" s="191" t="s">
        <v>41</v>
      </c>
      <c r="O193" s="71"/>
      <c r="P193" s="173">
        <f>O193*H193</f>
        <v>0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5" t="s">
        <v>164</v>
      </c>
      <c r="AT193" s="175" t="s">
        <v>258</v>
      </c>
      <c r="AU193" s="175" t="s">
        <v>85</v>
      </c>
      <c r="AY193" s="17" t="s">
        <v>149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83</v>
      </c>
      <c r="BK193" s="176">
        <f>ROUND(I193*H193,2)</f>
        <v>0</v>
      </c>
      <c r="BL193" s="17" t="s">
        <v>148</v>
      </c>
      <c r="BM193" s="175" t="s">
        <v>251</v>
      </c>
    </row>
    <row r="194" spans="1:65" s="10" customFormat="1" ht="11.25">
      <c r="B194" s="197"/>
      <c r="C194" s="198"/>
      <c r="D194" s="177" t="s">
        <v>365</v>
      </c>
      <c r="E194" s="199" t="s">
        <v>1</v>
      </c>
      <c r="F194" s="200" t="s">
        <v>1128</v>
      </c>
      <c r="G194" s="198"/>
      <c r="H194" s="201">
        <v>1472.5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365</v>
      </c>
      <c r="AU194" s="207" t="s">
        <v>85</v>
      </c>
      <c r="AV194" s="10" t="s">
        <v>85</v>
      </c>
      <c r="AW194" s="10" t="s">
        <v>32</v>
      </c>
      <c r="AX194" s="10" t="s">
        <v>76</v>
      </c>
      <c r="AY194" s="207" t="s">
        <v>149</v>
      </c>
    </row>
    <row r="195" spans="1:65" s="11" customFormat="1" ht="11.25">
      <c r="B195" s="208"/>
      <c r="C195" s="209"/>
      <c r="D195" s="177" t="s">
        <v>365</v>
      </c>
      <c r="E195" s="210" t="s">
        <v>1</v>
      </c>
      <c r="F195" s="211" t="s">
        <v>367</v>
      </c>
      <c r="G195" s="209"/>
      <c r="H195" s="212">
        <v>1472.5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365</v>
      </c>
      <c r="AU195" s="218" t="s">
        <v>85</v>
      </c>
      <c r="AV195" s="11" t="s">
        <v>148</v>
      </c>
      <c r="AW195" s="11" t="s">
        <v>32</v>
      </c>
      <c r="AX195" s="11" t="s">
        <v>83</v>
      </c>
      <c r="AY195" s="218" t="s">
        <v>149</v>
      </c>
    </row>
    <row r="196" spans="1:65" s="2" customFormat="1" ht="37.9" customHeight="1">
      <c r="A196" s="34"/>
      <c r="B196" s="35"/>
      <c r="C196" s="182" t="s">
        <v>200</v>
      </c>
      <c r="D196" s="182" t="s">
        <v>258</v>
      </c>
      <c r="E196" s="183" t="s">
        <v>1129</v>
      </c>
      <c r="F196" s="184" t="s">
        <v>1130</v>
      </c>
      <c r="G196" s="185" t="s">
        <v>147</v>
      </c>
      <c r="H196" s="186">
        <v>503</v>
      </c>
      <c r="I196" s="187"/>
      <c r="J196" s="188">
        <f>ROUND(I196*H196,2)</f>
        <v>0</v>
      </c>
      <c r="K196" s="184" t="s">
        <v>1</v>
      </c>
      <c r="L196" s="189"/>
      <c r="M196" s="190" t="s">
        <v>1</v>
      </c>
      <c r="N196" s="191" t="s">
        <v>41</v>
      </c>
      <c r="O196" s="71"/>
      <c r="P196" s="173">
        <f>O196*H196</f>
        <v>0</v>
      </c>
      <c r="Q196" s="173">
        <v>1.2999999999999999E-3</v>
      </c>
      <c r="R196" s="173">
        <f>Q196*H196</f>
        <v>0.65389999999999993</v>
      </c>
      <c r="S196" s="173">
        <v>0</v>
      </c>
      <c r="T196" s="17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5" t="s">
        <v>164</v>
      </c>
      <c r="AT196" s="175" t="s">
        <v>258</v>
      </c>
      <c r="AU196" s="175" t="s">
        <v>85</v>
      </c>
      <c r="AY196" s="17" t="s">
        <v>149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83</v>
      </c>
      <c r="BK196" s="176">
        <f>ROUND(I196*H196,2)</f>
        <v>0</v>
      </c>
      <c r="BL196" s="17" t="s">
        <v>148</v>
      </c>
      <c r="BM196" s="175" t="s">
        <v>256</v>
      </c>
    </row>
    <row r="197" spans="1:65" s="10" customFormat="1" ht="11.25">
      <c r="B197" s="197"/>
      <c r="C197" s="198"/>
      <c r="D197" s="177" t="s">
        <v>365</v>
      </c>
      <c r="E197" s="199" t="s">
        <v>1</v>
      </c>
      <c r="F197" s="200" t="s">
        <v>1131</v>
      </c>
      <c r="G197" s="198"/>
      <c r="H197" s="201">
        <v>503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365</v>
      </c>
      <c r="AU197" s="207" t="s">
        <v>85</v>
      </c>
      <c r="AV197" s="10" t="s">
        <v>85</v>
      </c>
      <c r="AW197" s="10" t="s">
        <v>32</v>
      </c>
      <c r="AX197" s="10" t="s">
        <v>76</v>
      </c>
      <c r="AY197" s="207" t="s">
        <v>149</v>
      </c>
    </row>
    <row r="198" spans="1:65" s="11" customFormat="1" ht="11.25">
      <c r="B198" s="208"/>
      <c r="C198" s="209"/>
      <c r="D198" s="177" t="s">
        <v>365</v>
      </c>
      <c r="E198" s="210" t="s">
        <v>1</v>
      </c>
      <c r="F198" s="211" t="s">
        <v>367</v>
      </c>
      <c r="G198" s="209"/>
      <c r="H198" s="212">
        <v>503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365</v>
      </c>
      <c r="AU198" s="218" t="s">
        <v>85</v>
      </c>
      <c r="AV198" s="11" t="s">
        <v>148</v>
      </c>
      <c r="AW198" s="11" t="s">
        <v>32</v>
      </c>
      <c r="AX198" s="11" t="s">
        <v>83</v>
      </c>
      <c r="AY198" s="218" t="s">
        <v>149</v>
      </c>
    </row>
    <row r="199" spans="1:65" s="2" customFormat="1" ht="16.5" customHeight="1">
      <c r="A199" s="34"/>
      <c r="B199" s="35"/>
      <c r="C199" s="182" t="s">
        <v>253</v>
      </c>
      <c r="D199" s="182" t="s">
        <v>258</v>
      </c>
      <c r="E199" s="183" t="s">
        <v>1132</v>
      </c>
      <c r="F199" s="184" t="s">
        <v>1133</v>
      </c>
      <c r="G199" s="185" t="s">
        <v>158</v>
      </c>
      <c r="H199" s="186">
        <v>3</v>
      </c>
      <c r="I199" s="187"/>
      <c r="J199" s="188">
        <f>ROUND(I199*H199,2)</f>
        <v>0</v>
      </c>
      <c r="K199" s="184" t="s">
        <v>1</v>
      </c>
      <c r="L199" s="189"/>
      <c r="M199" s="190" t="s">
        <v>1</v>
      </c>
      <c r="N199" s="191" t="s">
        <v>41</v>
      </c>
      <c r="O199" s="71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5" t="s">
        <v>164</v>
      </c>
      <c r="AT199" s="175" t="s">
        <v>258</v>
      </c>
      <c r="AU199" s="175" t="s">
        <v>85</v>
      </c>
      <c r="AY199" s="17" t="s">
        <v>149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83</v>
      </c>
      <c r="BK199" s="176">
        <f>ROUND(I199*H199,2)</f>
        <v>0</v>
      </c>
      <c r="BL199" s="17" t="s">
        <v>148</v>
      </c>
      <c r="BM199" s="175" t="s">
        <v>261</v>
      </c>
    </row>
    <row r="200" spans="1:65" s="10" customFormat="1" ht="11.25">
      <c r="B200" s="197"/>
      <c r="C200" s="198"/>
      <c r="D200" s="177" t="s">
        <v>365</v>
      </c>
      <c r="E200" s="199" t="s">
        <v>1</v>
      </c>
      <c r="F200" s="200" t="s">
        <v>1075</v>
      </c>
      <c r="G200" s="198"/>
      <c r="H200" s="201">
        <v>3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365</v>
      </c>
      <c r="AU200" s="207" t="s">
        <v>85</v>
      </c>
      <c r="AV200" s="10" t="s">
        <v>85</v>
      </c>
      <c r="AW200" s="10" t="s">
        <v>32</v>
      </c>
      <c r="AX200" s="10" t="s">
        <v>76</v>
      </c>
      <c r="AY200" s="207" t="s">
        <v>149</v>
      </c>
    </row>
    <row r="201" spans="1:65" s="11" customFormat="1" ht="11.25">
      <c r="B201" s="208"/>
      <c r="C201" s="209"/>
      <c r="D201" s="177" t="s">
        <v>365</v>
      </c>
      <c r="E201" s="210" t="s">
        <v>1</v>
      </c>
      <c r="F201" s="211" t="s">
        <v>367</v>
      </c>
      <c r="G201" s="209"/>
      <c r="H201" s="212">
        <v>3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365</v>
      </c>
      <c r="AU201" s="218" t="s">
        <v>85</v>
      </c>
      <c r="AV201" s="11" t="s">
        <v>148</v>
      </c>
      <c r="AW201" s="11" t="s">
        <v>32</v>
      </c>
      <c r="AX201" s="11" t="s">
        <v>83</v>
      </c>
      <c r="AY201" s="218" t="s">
        <v>149</v>
      </c>
    </row>
    <row r="202" spans="1:65" s="2" customFormat="1" ht="16.5" customHeight="1">
      <c r="A202" s="34"/>
      <c r="B202" s="35"/>
      <c r="C202" s="182" t="s">
        <v>205</v>
      </c>
      <c r="D202" s="182" t="s">
        <v>258</v>
      </c>
      <c r="E202" s="183" t="s">
        <v>792</v>
      </c>
      <c r="F202" s="184" t="s">
        <v>793</v>
      </c>
      <c r="G202" s="185" t="s">
        <v>454</v>
      </c>
      <c r="H202" s="186">
        <v>3981.75</v>
      </c>
      <c r="I202" s="187"/>
      <c r="J202" s="188">
        <f>ROUND(I202*H202,2)</f>
        <v>0</v>
      </c>
      <c r="K202" s="184" t="s">
        <v>159</v>
      </c>
      <c r="L202" s="189"/>
      <c r="M202" s="190" t="s">
        <v>1</v>
      </c>
      <c r="N202" s="191" t="s">
        <v>41</v>
      </c>
      <c r="O202" s="71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5" t="s">
        <v>164</v>
      </c>
      <c r="AT202" s="175" t="s">
        <v>258</v>
      </c>
      <c r="AU202" s="175" t="s">
        <v>85</v>
      </c>
      <c r="AY202" s="17" t="s">
        <v>149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7" t="s">
        <v>83</v>
      </c>
      <c r="BK202" s="176">
        <f>ROUND(I202*H202,2)</f>
        <v>0</v>
      </c>
      <c r="BL202" s="17" t="s">
        <v>148</v>
      </c>
      <c r="BM202" s="175" t="s">
        <v>266</v>
      </c>
    </row>
    <row r="203" spans="1:65" s="12" customFormat="1" ht="11.25">
      <c r="B203" s="219"/>
      <c r="C203" s="220"/>
      <c r="D203" s="177" t="s">
        <v>365</v>
      </c>
      <c r="E203" s="221" t="s">
        <v>1</v>
      </c>
      <c r="F203" s="222" t="s">
        <v>1134</v>
      </c>
      <c r="G203" s="220"/>
      <c r="H203" s="221" t="s">
        <v>1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365</v>
      </c>
      <c r="AU203" s="228" t="s">
        <v>85</v>
      </c>
      <c r="AV203" s="12" t="s">
        <v>83</v>
      </c>
      <c r="AW203" s="12" t="s">
        <v>32</v>
      </c>
      <c r="AX203" s="12" t="s">
        <v>76</v>
      </c>
      <c r="AY203" s="228" t="s">
        <v>149</v>
      </c>
    </row>
    <row r="204" spans="1:65" s="10" customFormat="1" ht="11.25">
      <c r="B204" s="197"/>
      <c r="C204" s="198"/>
      <c r="D204" s="177" t="s">
        <v>365</v>
      </c>
      <c r="E204" s="199" t="s">
        <v>1</v>
      </c>
      <c r="F204" s="200" t="s">
        <v>1135</v>
      </c>
      <c r="G204" s="198"/>
      <c r="H204" s="201">
        <v>1131.75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365</v>
      </c>
      <c r="AU204" s="207" t="s">
        <v>85</v>
      </c>
      <c r="AV204" s="10" t="s">
        <v>85</v>
      </c>
      <c r="AW204" s="10" t="s">
        <v>32</v>
      </c>
      <c r="AX204" s="10" t="s">
        <v>76</v>
      </c>
      <c r="AY204" s="207" t="s">
        <v>149</v>
      </c>
    </row>
    <row r="205" spans="1:65" s="10" customFormat="1" ht="11.25">
      <c r="B205" s="197"/>
      <c r="C205" s="198"/>
      <c r="D205" s="177" t="s">
        <v>365</v>
      </c>
      <c r="E205" s="199" t="s">
        <v>1</v>
      </c>
      <c r="F205" s="200" t="s">
        <v>1136</v>
      </c>
      <c r="G205" s="198"/>
      <c r="H205" s="201">
        <v>2850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365</v>
      </c>
      <c r="AU205" s="207" t="s">
        <v>85</v>
      </c>
      <c r="AV205" s="10" t="s">
        <v>85</v>
      </c>
      <c r="AW205" s="10" t="s">
        <v>32</v>
      </c>
      <c r="AX205" s="10" t="s">
        <v>76</v>
      </c>
      <c r="AY205" s="207" t="s">
        <v>149</v>
      </c>
    </row>
    <row r="206" spans="1:65" s="11" customFormat="1" ht="11.25">
      <c r="B206" s="208"/>
      <c r="C206" s="209"/>
      <c r="D206" s="177" t="s">
        <v>365</v>
      </c>
      <c r="E206" s="210" t="s">
        <v>1</v>
      </c>
      <c r="F206" s="211" t="s">
        <v>367</v>
      </c>
      <c r="G206" s="209"/>
      <c r="H206" s="212">
        <v>3981.75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365</v>
      </c>
      <c r="AU206" s="218" t="s">
        <v>85</v>
      </c>
      <c r="AV206" s="11" t="s">
        <v>148</v>
      </c>
      <c r="AW206" s="11" t="s">
        <v>32</v>
      </c>
      <c r="AX206" s="11" t="s">
        <v>83</v>
      </c>
      <c r="AY206" s="218" t="s">
        <v>149</v>
      </c>
    </row>
    <row r="207" spans="1:65" s="2" customFormat="1" ht="21.75" customHeight="1">
      <c r="A207" s="34"/>
      <c r="B207" s="35"/>
      <c r="C207" s="182" t="s">
        <v>263</v>
      </c>
      <c r="D207" s="182" t="s">
        <v>258</v>
      </c>
      <c r="E207" s="183" t="s">
        <v>1137</v>
      </c>
      <c r="F207" s="184" t="s">
        <v>1138</v>
      </c>
      <c r="G207" s="185" t="s">
        <v>147</v>
      </c>
      <c r="H207" s="186">
        <v>10.6</v>
      </c>
      <c r="I207" s="187"/>
      <c r="J207" s="188">
        <f>ROUND(I207*H207,2)</f>
        <v>0</v>
      </c>
      <c r="K207" s="184" t="s">
        <v>1</v>
      </c>
      <c r="L207" s="189"/>
      <c r="M207" s="190" t="s">
        <v>1</v>
      </c>
      <c r="N207" s="191" t="s">
        <v>41</v>
      </c>
      <c r="O207" s="71"/>
      <c r="P207" s="173">
        <f>O207*H207</f>
        <v>0</v>
      </c>
      <c r="Q207" s="173">
        <v>0</v>
      </c>
      <c r="R207" s="173">
        <f>Q207*H207</f>
        <v>0</v>
      </c>
      <c r="S207" s="173">
        <v>0</v>
      </c>
      <c r="T207" s="17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5" t="s">
        <v>164</v>
      </c>
      <c r="AT207" s="175" t="s">
        <v>258</v>
      </c>
      <c r="AU207" s="175" t="s">
        <v>85</v>
      </c>
      <c r="AY207" s="17" t="s">
        <v>149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7" t="s">
        <v>83</v>
      </c>
      <c r="BK207" s="176">
        <f>ROUND(I207*H207,2)</f>
        <v>0</v>
      </c>
      <c r="BL207" s="17" t="s">
        <v>148</v>
      </c>
      <c r="BM207" s="175" t="s">
        <v>270</v>
      </c>
    </row>
    <row r="208" spans="1:65" s="10" customFormat="1" ht="11.25">
      <c r="B208" s="197"/>
      <c r="C208" s="198"/>
      <c r="D208" s="177" t="s">
        <v>365</v>
      </c>
      <c r="E208" s="199" t="s">
        <v>1</v>
      </c>
      <c r="F208" s="200" t="s">
        <v>1095</v>
      </c>
      <c r="G208" s="198"/>
      <c r="H208" s="201">
        <v>10.6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365</v>
      </c>
      <c r="AU208" s="207" t="s">
        <v>85</v>
      </c>
      <c r="AV208" s="10" t="s">
        <v>85</v>
      </c>
      <c r="AW208" s="10" t="s">
        <v>32</v>
      </c>
      <c r="AX208" s="10" t="s">
        <v>76</v>
      </c>
      <c r="AY208" s="207" t="s">
        <v>149</v>
      </c>
    </row>
    <row r="209" spans="1:65" s="11" customFormat="1" ht="11.25">
      <c r="B209" s="208"/>
      <c r="C209" s="209"/>
      <c r="D209" s="177" t="s">
        <v>365</v>
      </c>
      <c r="E209" s="210" t="s">
        <v>1</v>
      </c>
      <c r="F209" s="211" t="s">
        <v>367</v>
      </c>
      <c r="G209" s="209"/>
      <c r="H209" s="212">
        <v>10.6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365</v>
      </c>
      <c r="AU209" s="218" t="s">
        <v>85</v>
      </c>
      <c r="AV209" s="11" t="s">
        <v>148</v>
      </c>
      <c r="AW209" s="11" t="s">
        <v>32</v>
      </c>
      <c r="AX209" s="11" t="s">
        <v>83</v>
      </c>
      <c r="AY209" s="218" t="s">
        <v>149</v>
      </c>
    </row>
    <row r="210" spans="1:65" s="2" customFormat="1" ht="24.2" customHeight="1">
      <c r="A210" s="34"/>
      <c r="B210" s="35"/>
      <c r="C210" s="182" t="s">
        <v>209</v>
      </c>
      <c r="D210" s="182" t="s">
        <v>258</v>
      </c>
      <c r="E210" s="183" t="s">
        <v>1139</v>
      </c>
      <c r="F210" s="184" t="s">
        <v>1140</v>
      </c>
      <c r="G210" s="185" t="s">
        <v>158</v>
      </c>
      <c r="H210" s="186">
        <v>320</v>
      </c>
      <c r="I210" s="187"/>
      <c r="J210" s="188">
        <f>ROUND(I210*H210,2)</f>
        <v>0</v>
      </c>
      <c r="K210" s="184" t="s">
        <v>159</v>
      </c>
      <c r="L210" s="189"/>
      <c r="M210" s="190" t="s">
        <v>1</v>
      </c>
      <c r="N210" s="191" t="s">
        <v>41</v>
      </c>
      <c r="O210" s="71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5" t="s">
        <v>164</v>
      </c>
      <c r="AT210" s="175" t="s">
        <v>258</v>
      </c>
      <c r="AU210" s="175" t="s">
        <v>85</v>
      </c>
      <c r="AY210" s="17" t="s">
        <v>149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83</v>
      </c>
      <c r="BK210" s="176">
        <f>ROUND(I210*H210,2)</f>
        <v>0</v>
      </c>
      <c r="BL210" s="17" t="s">
        <v>148</v>
      </c>
      <c r="BM210" s="175" t="s">
        <v>275</v>
      </c>
    </row>
    <row r="211" spans="1:65" s="2" customFormat="1" ht="16.5" customHeight="1">
      <c r="A211" s="34"/>
      <c r="B211" s="35"/>
      <c r="C211" s="182" t="s">
        <v>272</v>
      </c>
      <c r="D211" s="182" t="s">
        <v>258</v>
      </c>
      <c r="E211" s="183" t="s">
        <v>1141</v>
      </c>
      <c r="F211" s="184" t="s">
        <v>1142</v>
      </c>
      <c r="G211" s="185" t="s">
        <v>454</v>
      </c>
      <c r="H211" s="186">
        <v>637.48400000000004</v>
      </c>
      <c r="I211" s="187"/>
      <c r="J211" s="188">
        <f>ROUND(I211*H211,2)</f>
        <v>0</v>
      </c>
      <c r="K211" s="184" t="s">
        <v>1</v>
      </c>
      <c r="L211" s="189"/>
      <c r="M211" s="190" t="s">
        <v>1</v>
      </c>
      <c r="N211" s="191" t="s">
        <v>41</v>
      </c>
      <c r="O211" s="71"/>
      <c r="P211" s="173">
        <f>O211*H211</f>
        <v>0</v>
      </c>
      <c r="Q211" s="173">
        <v>6.9999999999999999E-4</v>
      </c>
      <c r="R211" s="173">
        <f>Q211*H211</f>
        <v>0.44623880000000005</v>
      </c>
      <c r="S211" s="173">
        <v>0</v>
      </c>
      <c r="T211" s="17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5" t="s">
        <v>164</v>
      </c>
      <c r="AT211" s="175" t="s">
        <v>258</v>
      </c>
      <c r="AU211" s="175" t="s">
        <v>85</v>
      </c>
      <c r="AY211" s="17" t="s">
        <v>149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7" t="s">
        <v>83</v>
      </c>
      <c r="BK211" s="176">
        <f>ROUND(I211*H211,2)</f>
        <v>0</v>
      </c>
      <c r="BL211" s="17" t="s">
        <v>148</v>
      </c>
      <c r="BM211" s="175" t="s">
        <v>279</v>
      </c>
    </row>
    <row r="212" spans="1:65" s="2" customFormat="1" ht="33" customHeight="1">
      <c r="A212" s="34"/>
      <c r="B212" s="35"/>
      <c r="C212" s="164" t="s">
        <v>213</v>
      </c>
      <c r="D212" s="164" t="s">
        <v>144</v>
      </c>
      <c r="E212" s="165" t="s">
        <v>1143</v>
      </c>
      <c r="F212" s="166" t="s">
        <v>1144</v>
      </c>
      <c r="G212" s="167" t="s">
        <v>147</v>
      </c>
      <c r="H212" s="168">
        <v>78</v>
      </c>
      <c r="I212" s="169"/>
      <c r="J212" s="170">
        <f>ROUND(I212*H212,2)</f>
        <v>0</v>
      </c>
      <c r="K212" s="166" t="s">
        <v>1</v>
      </c>
      <c r="L212" s="39"/>
      <c r="M212" s="171" t="s">
        <v>1</v>
      </c>
      <c r="N212" s="172" t="s">
        <v>41</v>
      </c>
      <c r="O212" s="71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5" t="s">
        <v>148</v>
      </c>
      <c r="AT212" s="175" t="s">
        <v>144</v>
      </c>
      <c r="AU212" s="175" t="s">
        <v>85</v>
      </c>
      <c r="AY212" s="17" t="s">
        <v>149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83</v>
      </c>
      <c r="BK212" s="176">
        <f>ROUND(I212*H212,2)</f>
        <v>0</v>
      </c>
      <c r="BL212" s="17" t="s">
        <v>148</v>
      </c>
      <c r="BM212" s="175" t="s">
        <v>284</v>
      </c>
    </row>
    <row r="213" spans="1:65" s="14" customFormat="1" ht="25.9" customHeight="1">
      <c r="B213" s="238"/>
      <c r="C213" s="239"/>
      <c r="D213" s="240" t="s">
        <v>75</v>
      </c>
      <c r="E213" s="241" t="s">
        <v>1025</v>
      </c>
      <c r="F213" s="241" t="s">
        <v>1026</v>
      </c>
      <c r="G213" s="239"/>
      <c r="H213" s="239"/>
      <c r="I213" s="242"/>
      <c r="J213" s="243">
        <f>BK213</f>
        <v>0</v>
      </c>
      <c r="K213" s="239"/>
      <c r="L213" s="244"/>
      <c r="M213" s="245"/>
      <c r="N213" s="246"/>
      <c r="O213" s="246"/>
      <c r="P213" s="247">
        <f>SUM(P214:P231)</f>
        <v>0</v>
      </c>
      <c r="Q213" s="246"/>
      <c r="R213" s="247">
        <f>SUM(R214:R231)</f>
        <v>0</v>
      </c>
      <c r="S213" s="246"/>
      <c r="T213" s="248">
        <f>SUM(T214:T231)</f>
        <v>0</v>
      </c>
      <c r="AR213" s="249" t="s">
        <v>148</v>
      </c>
      <c r="AT213" s="250" t="s">
        <v>75</v>
      </c>
      <c r="AU213" s="250" t="s">
        <v>76</v>
      </c>
      <c r="AY213" s="249" t="s">
        <v>149</v>
      </c>
      <c r="BK213" s="251">
        <f>SUM(BK214:BK231)</f>
        <v>0</v>
      </c>
    </row>
    <row r="214" spans="1:65" s="2" customFormat="1" ht="55.5" customHeight="1">
      <c r="A214" s="34"/>
      <c r="B214" s="35"/>
      <c r="C214" s="164" t="s">
        <v>281</v>
      </c>
      <c r="D214" s="164" t="s">
        <v>144</v>
      </c>
      <c r="E214" s="165" t="s">
        <v>1145</v>
      </c>
      <c r="F214" s="166" t="s">
        <v>1146</v>
      </c>
      <c r="G214" s="167" t="s">
        <v>370</v>
      </c>
      <c r="H214" s="168">
        <v>377.30399999999997</v>
      </c>
      <c r="I214" s="169"/>
      <c r="J214" s="170">
        <f>ROUND(I214*H214,2)</f>
        <v>0</v>
      </c>
      <c r="K214" s="166" t="s">
        <v>159</v>
      </c>
      <c r="L214" s="39"/>
      <c r="M214" s="171" t="s">
        <v>1</v>
      </c>
      <c r="N214" s="172" t="s">
        <v>41</v>
      </c>
      <c r="O214" s="71"/>
      <c r="P214" s="173">
        <f>O214*H214</f>
        <v>0</v>
      </c>
      <c r="Q214" s="173">
        <v>0</v>
      </c>
      <c r="R214" s="173">
        <f>Q214*H214</f>
        <v>0</v>
      </c>
      <c r="S214" s="173">
        <v>0</v>
      </c>
      <c r="T214" s="17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5" t="s">
        <v>1029</v>
      </c>
      <c r="AT214" s="175" t="s">
        <v>144</v>
      </c>
      <c r="AU214" s="175" t="s">
        <v>83</v>
      </c>
      <c r="AY214" s="17" t="s">
        <v>149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7" t="s">
        <v>83</v>
      </c>
      <c r="BK214" s="176">
        <f>ROUND(I214*H214,2)</f>
        <v>0</v>
      </c>
      <c r="BL214" s="17" t="s">
        <v>1029</v>
      </c>
      <c r="BM214" s="175" t="s">
        <v>294</v>
      </c>
    </row>
    <row r="215" spans="1:65" s="10" customFormat="1" ht="11.25">
      <c r="B215" s="197"/>
      <c r="C215" s="198"/>
      <c r="D215" s="177" t="s">
        <v>365</v>
      </c>
      <c r="E215" s="199" t="s">
        <v>1</v>
      </c>
      <c r="F215" s="200" t="s">
        <v>1147</v>
      </c>
      <c r="G215" s="198"/>
      <c r="H215" s="201">
        <v>371.23500000000001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365</v>
      </c>
      <c r="AU215" s="207" t="s">
        <v>83</v>
      </c>
      <c r="AV215" s="10" t="s">
        <v>85</v>
      </c>
      <c r="AW215" s="10" t="s">
        <v>32</v>
      </c>
      <c r="AX215" s="10" t="s">
        <v>76</v>
      </c>
      <c r="AY215" s="207" t="s">
        <v>149</v>
      </c>
    </row>
    <row r="216" spans="1:65" s="10" customFormat="1" ht="11.25">
      <c r="B216" s="197"/>
      <c r="C216" s="198"/>
      <c r="D216" s="177" t="s">
        <v>365</v>
      </c>
      <c r="E216" s="199" t="s">
        <v>1</v>
      </c>
      <c r="F216" s="200" t="s">
        <v>1148</v>
      </c>
      <c r="G216" s="198"/>
      <c r="H216" s="201">
        <v>0.65400000000000003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365</v>
      </c>
      <c r="AU216" s="207" t="s">
        <v>83</v>
      </c>
      <c r="AV216" s="10" t="s">
        <v>85</v>
      </c>
      <c r="AW216" s="10" t="s">
        <v>32</v>
      </c>
      <c r="AX216" s="10" t="s">
        <v>76</v>
      </c>
      <c r="AY216" s="207" t="s">
        <v>149</v>
      </c>
    </row>
    <row r="217" spans="1:65" s="10" customFormat="1" ht="11.25">
      <c r="B217" s="197"/>
      <c r="C217" s="198"/>
      <c r="D217" s="177" t="s">
        <v>365</v>
      </c>
      <c r="E217" s="199" t="s">
        <v>1</v>
      </c>
      <c r="F217" s="200" t="s">
        <v>1149</v>
      </c>
      <c r="G217" s="198"/>
      <c r="H217" s="201">
        <v>0.16900000000000001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365</v>
      </c>
      <c r="AU217" s="207" t="s">
        <v>83</v>
      </c>
      <c r="AV217" s="10" t="s">
        <v>85</v>
      </c>
      <c r="AW217" s="10" t="s">
        <v>32</v>
      </c>
      <c r="AX217" s="10" t="s">
        <v>76</v>
      </c>
      <c r="AY217" s="207" t="s">
        <v>149</v>
      </c>
    </row>
    <row r="218" spans="1:65" s="10" customFormat="1" ht="11.25">
      <c r="B218" s="197"/>
      <c r="C218" s="198"/>
      <c r="D218" s="177" t="s">
        <v>365</v>
      </c>
      <c r="E218" s="199" t="s">
        <v>1</v>
      </c>
      <c r="F218" s="200" t="s">
        <v>1150</v>
      </c>
      <c r="G218" s="198"/>
      <c r="H218" s="201">
        <v>4.8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365</v>
      </c>
      <c r="AU218" s="207" t="s">
        <v>83</v>
      </c>
      <c r="AV218" s="10" t="s">
        <v>85</v>
      </c>
      <c r="AW218" s="10" t="s">
        <v>32</v>
      </c>
      <c r="AX218" s="10" t="s">
        <v>76</v>
      </c>
      <c r="AY218" s="207" t="s">
        <v>149</v>
      </c>
    </row>
    <row r="219" spans="1:65" s="10" customFormat="1" ht="11.25">
      <c r="B219" s="197"/>
      <c r="C219" s="198"/>
      <c r="D219" s="177" t="s">
        <v>365</v>
      </c>
      <c r="E219" s="199" t="s">
        <v>1</v>
      </c>
      <c r="F219" s="200" t="s">
        <v>1151</v>
      </c>
      <c r="G219" s="198"/>
      <c r="H219" s="201">
        <v>0.44600000000000001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365</v>
      </c>
      <c r="AU219" s="207" t="s">
        <v>83</v>
      </c>
      <c r="AV219" s="10" t="s">
        <v>85</v>
      </c>
      <c r="AW219" s="10" t="s">
        <v>32</v>
      </c>
      <c r="AX219" s="10" t="s">
        <v>76</v>
      </c>
      <c r="AY219" s="207" t="s">
        <v>149</v>
      </c>
    </row>
    <row r="220" spans="1:65" s="11" customFormat="1" ht="11.25">
      <c r="B220" s="208"/>
      <c r="C220" s="209"/>
      <c r="D220" s="177" t="s">
        <v>365</v>
      </c>
      <c r="E220" s="210" t="s">
        <v>1</v>
      </c>
      <c r="F220" s="211" t="s">
        <v>367</v>
      </c>
      <c r="G220" s="209"/>
      <c r="H220" s="212">
        <v>377.30399999999997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365</v>
      </c>
      <c r="AU220" s="218" t="s">
        <v>83</v>
      </c>
      <c r="AV220" s="11" t="s">
        <v>148</v>
      </c>
      <c r="AW220" s="11" t="s">
        <v>32</v>
      </c>
      <c r="AX220" s="11" t="s">
        <v>83</v>
      </c>
      <c r="AY220" s="218" t="s">
        <v>149</v>
      </c>
    </row>
    <row r="221" spans="1:65" s="2" customFormat="1" ht="55.5" customHeight="1">
      <c r="A221" s="34"/>
      <c r="B221" s="35"/>
      <c r="C221" s="164" t="s">
        <v>217</v>
      </c>
      <c r="D221" s="164" t="s">
        <v>144</v>
      </c>
      <c r="E221" s="165" t="s">
        <v>873</v>
      </c>
      <c r="F221" s="166" t="s">
        <v>874</v>
      </c>
      <c r="G221" s="167" t="s">
        <v>370</v>
      </c>
      <c r="H221" s="168">
        <v>3689.3440000000001</v>
      </c>
      <c r="I221" s="169"/>
      <c r="J221" s="170">
        <f>ROUND(I221*H221,2)</f>
        <v>0</v>
      </c>
      <c r="K221" s="166" t="s">
        <v>159</v>
      </c>
      <c r="L221" s="39"/>
      <c r="M221" s="171" t="s">
        <v>1</v>
      </c>
      <c r="N221" s="172" t="s">
        <v>41</v>
      </c>
      <c r="O221" s="71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5" t="s">
        <v>1029</v>
      </c>
      <c r="AT221" s="175" t="s">
        <v>144</v>
      </c>
      <c r="AU221" s="175" t="s">
        <v>83</v>
      </c>
      <c r="AY221" s="17" t="s">
        <v>149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7" t="s">
        <v>83</v>
      </c>
      <c r="BK221" s="176">
        <f>ROUND(I221*H221,2)</f>
        <v>0</v>
      </c>
      <c r="BL221" s="17" t="s">
        <v>1029</v>
      </c>
      <c r="BM221" s="175" t="s">
        <v>298</v>
      </c>
    </row>
    <row r="222" spans="1:65" s="10" customFormat="1" ht="11.25">
      <c r="B222" s="197"/>
      <c r="C222" s="198"/>
      <c r="D222" s="177" t="s">
        <v>365</v>
      </c>
      <c r="E222" s="199" t="s">
        <v>1</v>
      </c>
      <c r="F222" s="200" t="s">
        <v>1152</v>
      </c>
      <c r="G222" s="198"/>
      <c r="H222" s="201">
        <v>8.5500000000000007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365</v>
      </c>
      <c r="AU222" s="207" t="s">
        <v>83</v>
      </c>
      <c r="AV222" s="10" t="s">
        <v>85</v>
      </c>
      <c r="AW222" s="10" t="s">
        <v>32</v>
      </c>
      <c r="AX222" s="10" t="s">
        <v>76</v>
      </c>
      <c r="AY222" s="207" t="s">
        <v>149</v>
      </c>
    </row>
    <row r="223" spans="1:65" s="10" customFormat="1" ht="11.25">
      <c r="B223" s="197"/>
      <c r="C223" s="198"/>
      <c r="D223" s="177" t="s">
        <v>365</v>
      </c>
      <c r="E223" s="199" t="s">
        <v>1</v>
      </c>
      <c r="F223" s="200" t="s">
        <v>1153</v>
      </c>
      <c r="G223" s="198"/>
      <c r="H223" s="201">
        <v>401.39400000000001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365</v>
      </c>
      <c r="AU223" s="207" t="s">
        <v>83</v>
      </c>
      <c r="AV223" s="10" t="s">
        <v>85</v>
      </c>
      <c r="AW223" s="10" t="s">
        <v>32</v>
      </c>
      <c r="AX223" s="10" t="s">
        <v>76</v>
      </c>
      <c r="AY223" s="207" t="s">
        <v>149</v>
      </c>
    </row>
    <row r="224" spans="1:65" s="10" customFormat="1" ht="11.25">
      <c r="B224" s="197"/>
      <c r="C224" s="198"/>
      <c r="D224" s="177" t="s">
        <v>365</v>
      </c>
      <c r="E224" s="199" t="s">
        <v>1</v>
      </c>
      <c r="F224" s="200" t="s">
        <v>1154</v>
      </c>
      <c r="G224" s="198"/>
      <c r="H224" s="201">
        <v>1472.5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365</v>
      </c>
      <c r="AU224" s="207" t="s">
        <v>83</v>
      </c>
      <c r="AV224" s="10" t="s">
        <v>85</v>
      </c>
      <c r="AW224" s="10" t="s">
        <v>32</v>
      </c>
      <c r="AX224" s="10" t="s">
        <v>76</v>
      </c>
      <c r="AY224" s="207" t="s">
        <v>149</v>
      </c>
    </row>
    <row r="225" spans="1:65" s="10" customFormat="1" ht="11.25">
      <c r="B225" s="197"/>
      <c r="C225" s="198"/>
      <c r="D225" s="177" t="s">
        <v>365</v>
      </c>
      <c r="E225" s="199" t="s">
        <v>1</v>
      </c>
      <c r="F225" s="200" t="s">
        <v>1099</v>
      </c>
      <c r="G225" s="198"/>
      <c r="H225" s="201">
        <v>608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365</v>
      </c>
      <c r="AU225" s="207" t="s">
        <v>83</v>
      </c>
      <c r="AV225" s="10" t="s">
        <v>85</v>
      </c>
      <c r="AW225" s="10" t="s">
        <v>32</v>
      </c>
      <c r="AX225" s="10" t="s">
        <v>76</v>
      </c>
      <c r="AY225" s="207" t="s">
        <v>149</v>
      </c>
    </row>
    <row r="226" spans="1:65" s="10" customFormat="1" ht="11.25">
      <c r="B226" s="197"/>
      <c r="C226" s="198"/>
      <c r="D226" s="177" t="s">
        <v>365</v>
      </c>
      <c r="E226" s="199" t="s">
        <v>1</v>
      </c>
      <c r="F226" s="200" t="s">
        <v>1082</v>
      </c>
      <c r="G226" s="198"/>
      <c r="H226" s="201">
        <v>486.4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365</v>
      </c>
      <c r="AU226" s="207" t="s">
        <v>83</v>
      </c>
      <c r="AV226" s="10" t="s">
        <v>85</v>
      </c>
      <c r="AW226" s="10" t="s">
        <v>32</v>
      </c>
      <c r="AX226" s="10" t="s">
        <v>76</v>
      </c>
      <c r="AY226" s="207" t="s">
        <v>149</v>
      </c>
    </row>
    <row r="227" spans="1:65" s="10" customFormat="1" ht="11.25">
      <c r="B227" s="197"/>
      <c r="C227" s="198"/>
      <c r="D227" s="177" t="s">
        <v>365</v>
      </c>
      <c r="E227" s="199" t="s">
        <v>1</v>
      </c>
      <c r="F227" s="200" t="s">
        <v>1125</v>
      </c>
      <c r="G227" s="198"/>
      <c r="H227" s="201">
        <v>712.5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365</v>
      </c>
      <c r="AU227" s="207" t="s">
        <v>83</v>
      </c>
      <c r="AV227" s="10" t="s">
        <v>85</v>
      </c>
      <c r="AW227" s="10" t="s">
        <v>32</v>
      </c>
      <c r="AX227" s="10" t="s">
        <v>76</v>
      </c>
      <c r="AY227" s="207" t="s">
        <v>149</v>
      </c>
    </row>
    <row r="228" spans="1:65" s="11" customFormat="1" ht="11.25">
      <c r="B228" s="208"/>
      <c r="C228" s="209"/>
      <c r="D228" s="177" t="s">
        <v>365</v>
      </c>
      <c r="E228" s="210" t="s">
        <v>1</v>
      </c>
      <c r="F228" s="211" t="s">
        <v>367</v>
      </c>
      <c r="G228" s="209"/>
      <c r="H228" s="212">
        <v>3689.3440000000001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365</v>
      </c>
      <c r="AU228" s="218" t="s">
        <v>83</v>
      </c>
      <c r="AV228" s="11" t="s">
        <v>148</v>
      </c>
      <c r="AW228" s="11" t="s">
        <v>32</v>
      </c>
      <c r="AX228" s="11" t="s">
        <v>83</v>
      </c>
      <c r="AY228" s="218" t="s">
        <v>149</v>
      </c>
    </row>
    <row r="229" spans="1:65" s="2" customFormat="1" ht="21.75" customHeight="1">
      <c r="A229" s="34"/>
      <c r="B229" s="35"/>
      <c r="C229" s="164" t="s">
        <v>290</v>
      </c>
      <c r="D229" s="164" t="s">
        <v>144</v>
      </c>
      <c r="E229" s="165" t="s">
        <v>1155</v>
      </c>
      <c r="F229" s="166" t="s">
        <v>1156</v>
      </c>
      <c r="G229" s="167" t="s">
        <v>370</v>
      </c>
      <c r="H229" s="168">
        <v>8.5500000000000007</v>
      </c>
      <c r="I229" s="169"/>
      <c r="J229" s="170">
        <f>ROUND(I229*H229,2)</f>
        <v>0</v>
      </c>
      <c r="K229" s="166" t="s">
        <v>159</v>
      </c>
      <c r="L229" s="39"/>
      <c r="M229" s="171" t="s">
        <v>1</v>
      </c>
      <c r="N229" s="172" t="s">
        <v>41</v>
      </c>
      <c r="O229" s="7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5" t="s">
        <v>1029</v>
      </c>
      <c r="AT229" s="175" t="s">
        <v>144</v>
      </c>
      <c r="AU229" s="175" t="s">
        <v>83</v>
      </c>
      <c r="AY229" s="17" t="s">
        <v>149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7" t="s">
        <v>83</v>
      </c>
      <c r="BK229" s="176">
        <f>ROUND(I229*H229,2)</f>
        <v>0</v>
      </c>
      <c r="BL229" s="17" t="s">
        <v>1029</v>
      </c>
      <c r="BM229" s="175" t="s">
        <v>303</v>
      </c>
    </row>
    <row r="230" spans="1:65" s="10" customFormat="1" ht="11.25">
      <c r="B230" s="197"/>
      <c r="C230" s="198"/>
      <c r="D230" s="177" t="s">
        <v>365</v>
      </c>
      <c r="E230" s="199" t="s">
        <v>1</v>
      </c>
      <c r="F230" s="200" t="s">
        <v>1157</v>
      </c>
      <c r="G230" s="198"/>
      <c r="H230" s="201">
        <v>8.5500000000000007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365</v>
      </c>
      <c r="AU230" s="207" t="s">
        <v>83</v>
      </c>
      <c r="AV230" s="10" t="s">
        <v>85</v>
      </c>
      <c r="AW230" s="10" t="s">
        <v>32</v>
      </c>
      <c r="AX230" s="10" t="s">
        <v>76</v>
      </c>
      <c r="AY230" s="207" t="s">
        <v>149</v>
      </c>
    </row>
    <row r="231" spans="1:65" s="11" customFormat="1" ht="11.25">
      <c r="B231" s="208"/>
      <c r="C231" s="209"/>
      <c r="D231" s="177" t="s">
        <v>365</v>
      </c>
      <c r="E231" s="210" t="s">
        <v>1</v>
      </c>
      <c r="F231" s="211" t="s">
        <v>367</v>
      </c>
      <c r="G231" s="209"/>
      <c r="H231" s="212">
        <v>8.5500000000000007</v>
      </c>
      <c r="I231" s="213"/>
      <c r="J231" s="209"/>
      <c r="K231" s="209"/>
      <c r="L231" s="214"/>
      <c r="M231" s="229"/>
      <c r="N231" s="230"/>
      <c r="O231" s="230"/>
      <c r="P231" s="230"/>
      <c r="Q231" s="230"/>
      <c r="R231" s="230"/>
      <c r="S231" s="230"/>
      <c r="T231" s="231"/>
      <c r="AT231" s="218" t="s">
        <v>365</v>
      </c>
      <c r="AU231" s="218" t="s">
        <v>83</v>
      </c>
      <c r="AV231" s="11" t="s">
        <v>148</v>
      </c>
      <c r="AW231" s="11" t="s">
        <v>32</v>
      </c>
      <c r="AX231" s="11" t="s">
        <v>83</v>
      </c>
      <c r="AY231" s="218" t="s">
        <v>149</v>
      </c>
    </row>
    <row r="232" spans="1:65" s="2" customFormat="1" ht="6.95" customHeight="1">
      <c r="A232" s="3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39"/>
      <c r="M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</row>
  </sheetData>
  <sheetProtection algorithmName="SHA-512" hashValue="XqP3tZIMb4R5h+msIDmQiKcQN4ikuHqFHjfDDnE7jdPjGelnziir1WF6MYMSIYfw569bhpRwN4l+bWezN7tuLA==" saltValue="ngrs9lw6UmiAlj3Q8KPhG1rYTmh1omk634ibeD3ZU2Oi8frMFcoFfsujGij9Jy+5pEvxIlIWbNOtb4Eyjdwf3A==" spinCount="100000" sheet="1" objects="1" scenarios="1" formatColumns="0" formatRows="0" autoFilter="0"/>
  <autoFilter ref="C125:K23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111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855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4" t="s">
        <v>1158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ROUND(J130,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ROUND((SUM(BE130:BE323)),  2)</f>
        <v>0</v>
      </c>
      <c r="G35" s="34"/>
      <c r="H35" s="34"/>
      <c r="I35" s="130">
        <v>0.21</v>
      </c>
      <c r="J35" s="129">
        <f>ROUND(((SUM(BE130:BE323))*I35),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ROUND((SUM(BF130:BF323)),  2)</f>
        <v>0</v>
      </c>
      <c r="G36" s="34"/>
      <c r="H36" s="34"/>
      <c r="I36" s="130">
        <v>0.15</v>
      </c>
      <c r="J36" s="129">
        <f>ROUND(((SUM(BF130:BF323))*I36),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ROUND((SUM(BG130:BG323)),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ROUND((SUM(BH130:BH323)),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ROUND((SUM(BI130:BI323)),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855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1" t="str">
        <f>E11</f>
        <v>SO 21-06 - Propustek v ev. km 80,833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J130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857</v>
      </c>
      <c r="E99" s="235"/>
      <c r="F99" s="235"/>
      <c r="G99" s="235"/>
      <c r="H99" s="235"/>
      <c r="I99" s="235"/>
      <c r="J99" s="236">
        <f>J131</f>
        <v>0</v>
      </c>
      <c r="K99" s="233"/>
      <c r="L99" s="237"/>
    </row>
    <row r="100" spans="1:47" s="15" customFormat="1" ht="19.899999999999999" hidden="1" customHeight="1">
      <c r="B100" s="255"/>
      <c r="C100" s="104"/>
      <c r="D100" s="256" t="s">
        <v>1159</v>
      </c>
      <c r="E100" s="257"/>
      <c r="F100" s="257"/>
      <c r="G100" s="257"/>
      <c r="H100" s="257"/>
      <c r="I100" s="257"/>
      <c r="J100" s="258">
        <f>J132</f>
        <v>0</v>
      </c>
      <c r="K100" s="104"/>
      <c r="L100" s="259"/>
    </row>
    <row r="101" spans="1:47" s="15" customFormat="1" ht="19.899999999999999" hidden="1" customHeight="1">
      <c r="B101" s="255"/>
      <c r="C101" s="104"/>
      <c r="D101" s="256" t="s">
        <v>1160</v>
      </c>
      <c r="E101" s="257"/>
      <c r="F101" s="257"/>
      <c r="G101" s="257"/>
      <c r="H101" s="257"/>
      <c r="I101" s="257"/>
      <c r="J101" s="258">
        <f>J203</f>
        <v>0</v>
      </c>
      <c r="K101" s="104"/>
      <c r="L101" s="259"/>
    </row>
    <row r="102" spans="1:47" s="15" customFormat="1" ht="19.899999999999999" hidden="1" customHeight="1">
      <c r="B102" s="255"/>
      <c r="C102" s="104"/>
      <c r="D102" s="256" t="s">
        <v>1161</v>
      </c>
      <c r="E102" s="257"/>
      <c r="F102" s="257"/>
      <c r="G102" s="257"/>
      <c r="H102" s="257"/>
      <c r="I102" s="257"/>
      <c r="J102" s="258">
        <f>J225</f>
        <v>0</v>
      </c>
      <c r="K102" s="104"/>
      <c r="L102" s="259"/>
    </row>
    <row r="103" spans="1:47" s="15" customFormat="1" ht="19.899999999999999" hidden="1" customHeight="1">
      <c r="B103" s="255"/>
      <c r="C103" s="104"/>
      <c r="D103" s="256" t="s">
        <v>1162</v>
      </c>
      <c r="E103" s="257"/>
      <c r="F103" s="257"/>
      <c r="G103" s="257"/>
      <c r="H103" s="257"/>
      <c r="I103" s="257"/>
      <c r="J103" s="258">
        <f>J242</f>
        <v>0</v>
      </c>
      <c r="K103" s="104"/>
      <c r="L103" s="259"/>
    </row>
    <row r="104" spans="1:47" s="15" customFormat="1" ht="19.899999999999999" hidden="1" customHeight="1">
      <c r="B104" s="255"/>
      <c r="C104" s="104"/>
      <c r="D104" s="256" t="s">
        <v>1163</v>
      </c>
      <c r="E104" s="257"/>
      <c r="F104" s="257"/>
      <c r="G104" s="257"/>
      <c r="H104" s="257"/>
      <c r="I104" s="257"/>
      <c r="J104" s="258">
        <f>J251</f>
        <v>0</v>
      </c>
      <c r="K104" s="104"/>
      <c r="L104" s="259"/>
    </row>
    <row r="105" spans="1:47" s="15" customFormat="1" ht="19.899999999999999" hidden="1" customHeight="1">
      <c r="B105" s="255"/>
      <c r="C105" s="104"/>
      <c r="D105" s="256" t="s">
        <v>1164</v>
      </c>
      <c r="E105" s="257"/>
      <c r="F105" s="257"/>
      <c r="G105" s="257"/>
      <c r="H105" s="257"/>
      <c r="I105" s="257"/>
      <c r="J105" s="258">
        <f>J282</f>
        <v>0</v>
      </c>
      <c r="K105" s="104"/>
      <c r="L105" s="259"/>
    </row>
    <row r="106" spans="1:47" s="15" customFormat="1" ht="19.899999999999999" hidden="1" customHeight="1">
      <c r="B106" s="255"/>
      <c r="C106" s="104"/>
      <c r="D106" s="256" t="s">
        <v>1165</v>
      </c>
      <c r="E106" s="257"/>
      <c r="F106" s="257"/>
      <c r="G106" s="257"/>
      <c r="H106" s="257"/>
      <c r="I106" s="257"/>
      <c r="J106" s="258">
        <f>J294</f>
        <v>0</v>
      </c>
      <c r="K106" s="104"/>
      <c r="L106" s="259"/>
    </row>
    <row r="107" spans="1:47" s="13" customFormat="1" ht="24.95" hidden="1" customHeight="1">
      <c r="B107" s="232"/>
      <c r="C107" s="233"/>
      <c r="D107" s="234" t="s">
        <v>1166</v>
      </c>
      <c r="E107" s="235"/>
      <c r="F107" s="235"/>
      <c r="G107" s="235"/>
      <c r="H107" s="235"/>
      <c r="I107" s="235"/>
      <c r="J107" s="236">
        <f>J296</f>
        <v>0</v>
      </c>
      <c r="K107" s="233"/>
      <c r="L107" s="237"/>
    </row>
    <row r="108" spans="1:47" s="15" customFormat="1" ht="19.899999999999999" hidden="1" customHeight="1">
      <c r="B108" s="255"/>
      <c r="C108" s="104"/>
      <c r="D108" s="256" t="s">
        <v>1167</v>
      </c>
      <c r="E108" s="257"/>
      <c r="F108" s="257"/>
      <c r="G108" s="257"/>
      <c r="H108" s="257"/>
      <c r="I108" s="257"/>
      <c r="J108" s="258">
        <f>J297</f>
        <v>0</v>
      </c>
      <c r="K108" s="104"/>
      <c r="L108" s="259"/>
    </row>
    <row r="109" spans="1:47" s="2" customFormat="1" ht="21.75" hidden="1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hidden="1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ht="11.25" hidden="1"/>
    <row r="112" spans="1:47" ht="11.25" hidden="1"/>
    <row r="113" spans="1:31" ht="11.25" hidden="1"/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131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>
      <c r="A118" s="34"/>
      <c r="B118" s="35"/>
      <c r="C118" s="36"/>
      <c r="D118" s="36"/>
      <c r="E118" s="318" t="str">
        <f>E7</f>
        <v>Oprava kolejí a výhybek v žst. Teplice nad Metují</v>
      </c>
      <c r="F118" s="319"/>
      <c r="G118" s="319"/>
      <c r="H118" s="31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119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18" t="s">
        <v>855</v>
      </c>
      <c r="F120" s="320"/>
      <c r="G120" s="320"/>
      <c r="H120" s="320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121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71" t="str">
        <f>E11</f>
        <v>SO 21-06 - Propustek v ev. km 80,833</v>
      </c>
      <c r="F122" s="320"/>
      <c r="G122" s="320"/>
      <c r="H122" s="320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F14</f>
        <v>žst. Teplice nad Metují</v>
      </c>
      <c r="G124" s="36"/>
      <c r="H124" s="36"/>
      <c r="I124" s="29" t="s">
        <v>22</v>
      </c>
      <c r="J124" s="66" t="str">
        <f>IF(J14="","",J14)</f>
        <v>7. 10. 2022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E17</f>
        <v>Správa železnic, s.o.</v>
      </c>
      <c r="G126" s="36"/>
      <c r="H126" s="36"/>
      <c r="I126" s="29" t="s">
        <v>30</v>
      </c>
      <c r="J126" s="32" t="str">
        <f>E23</f>
        <v>Prodin, a.s.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IF(E20="","",E20)</f>
        <v>Vyplň údaj</v>
      </c>
      <c r="G127" s="36"/>
      <c r="H127" s="36"/>
      <c r="I127" s="29" t="s">
        <v>33</v>
      </c>
      <c r="J127" s="32" t="str">
        <f>E26</f>
        <v>ST Hradec Králové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9" customFormat="1" ht="29.25" customHeight="1">
      <c r="A129" s="153"/>
      <c r="B129" s="154"/>
      <c r="C129" s="155" t="s">
        <v>132</v>
      </c>
      <c r="D129" s="156" t="s">
        <v>61</v>
      </c>
      <c r="E129" s="156" t="s">
        <v>57</v>
      </c>
      <c r="F129" s="156" t="s">
        <v>58</v>
      </c>
      <c r="G129" s="156" t="s">
        <v>133</v>
      </c>
      <c r="H129" s="156" t="s">
        <v>134</v>
      </c>
      <c r="I129" s="156" t="s">
        <v>135</v>
      </c>
      <c r="J129" s="156" t="s">
        <v>128</v>
      </c>
      <c r="K129" s="157" t="s">
        <v>136</v>
      </c>
      <c r="L129" s="158"/>
      <c r="M129" s="75" t="s">
        <v>1</v>
      </c>
      <c r="N129" s="76" t="s">
        <v>40</v>
      </c>
      <c r="O129" s="76" t="s">
        <v>137</v>
      </c>
      <c r="P129" s="76" t="s">
        <v>138</v>
      </c>
      <c r="Q129" s="76" t="s">
        <v>139</v>
      </c>
      <c r="R129" s="76" t="s">
        <v>140</v>
      </c>
      <c r="S129" s="76" t="s">
        <v>141</v>
      </c>
      <c r="T129" s="77" t="s">
        <v>142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9" customHeight="1">
      <c r="A130" s="34"/>
      <c r="B130" s="35"/>
      <c r="C130" s="82" t="s">
        <v>143</v>
      </c>
      <c r="D130" s="36"/>
      <c r="E130" s="36"/>
      <c r="F130" s="36"/>
      <c r="G130" s="36"/>
      <c r="H130" s="36"/>
      <c r="I130" s="36"/>
      <c r="J130" s="159">
        <f>BK130</f>
        <v>0</v>
      </c>
      <c r="K130" s="36"/>
      <c r="L130" s="39"/>
      <c r="M130" s="78"/>
      <c r="N130" s="160"/>
      <c r="O130" s="79"/>
      <c r="P130" s="161">
        <f>P131+P296</f>
        <v>0</v>
      </c>
      <c r="Q130" s="79"/>
      <c r="R130" s="161">
        <f>R131+R296</f>
        <v>0</v>
      </c>
      <c r="S130" s="79"/>
      <c r="T130" s="162">
        <f>T131+T296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75</v>
      </c>
      <c r="AU130" s="17" t="s">
        <v>130</v>
      </c>
      <c r="BK130" s="163">
        <f>BK131+BK296</f>
        <v>0</v>
      </c>
    </row>
    <row r="131" spans="1:65" s="14" customFormat="1" ht="25.9" customHeight="1">
      <c r="B131" s="238"/>
      <c r="C131" s="239"/>
      <c r="D131" s="240" t="s">
        <v>75</v>
      </c>
      <c r="E131" s="241" t="s">
        <v>867</v>
      </c>
      <c r="F131" s="241" t="s">
        <v>868</v>
      </c>
      <c r="G131" s="239"/>
      <c r="H131" s="239"/>
      <c r="I131" s="242"/>
      <c r="J131" s="243">
        <f>BK131</f>
        <v>0</v>
      </c>
      <c r="K131" s="239"/>
      <c r="L131" s="244"/>
      <c r="M131" s="245"/>
      <c r="N131" s="246"/>
      <c r="O131" s="246"/>
      <c r="P131" s="247">
        <f>P132+P203+P225+P242+P251+P282+P294</f>
        <v>0</v>
      </c>
      <c r="Q131" s="246"/>
      <c r="R131" s="247">
        <f>R132+R203+R225+R242+R251+R282+R294</f>
        <v>0</v>
      </c>
      <c r="S131" s="246"/>
      <c r="T131" s="248">
        <f>T132+T203+T225+T242+T251+T282+T294</f>
        <v>0</v>
      </c>
      <c r="AR131" s="249" t="s">
        <v>83</v>
      </c>
      <c r="AT131" s="250" t="s">
        <v>75</v>
      </c>
      <c r="AU131" s="250" t="s">
        <v>76</v>
      </c>
      <c r="AY131" s="249" t="s">
        <v>149</v>
      </c>
      <c r="BK131" s="251">
        <f>BK132+BK203+BK225+BK242+BK251+BK282+BK294</f>
        <v>0</v>
      </c>
    </row>
    <row r="132" spans="1:65" s="14" customFormat="1" ht="22.9" customHeight="1">
      <c r="B132" s="238"/>
      <c r="C132" s="239"/>
      <c r="D132" s="240" t="s">
        <v>75</v>
      </c>
      <c r="E132" s="260" t="s">
        <v>83</v>
      </c>
      <c r="F132" s="260" t="s">
        <v>1168</v>
      </c>
      <c r="G132" s="239"/>
      <c r="H132" s="239"/>
      <c r="I132" s="242"/>
      <c r="J132" s="261">
        <f>BK132</f>
        <v>0</v>
      </c>
      <c r="K132" s="239"/>
      <c r="L132" s="244"/>
      <c r="M132" s="245"/>
      <c r="N132" s="246"/>
      <c r="O132" s="246"/>
      <c r="P132" s="247">
        <f>SUM(P133:P202)</f>
        <v>0</v>
      </c>
      <c r="Q132" s="246"/>
      <c r="R132" s="247">
        <f>SUM(R133:R202)</f>
        <v>0</v>
      </c>
      <c r="S132" s="246"/>
      <c r="T132" s="248">
        <f>SUM(T133:T202)</f>
        <v>0</v>
      </c>
      <c r="AR132" s="249" t="s">
        <v>83</v>
      </c>
      <c r="AT132" s="250" t="s">
        <v>75</v>
      </c>
      <c r="AU132" s="250" t="s">
        <v>83</v>
      </c>
      <c r="AY132" s="249" t="s">
        <v>149</v>
      </c>
      <c r="BK132" s="251">
        <f>SUM(BK133:BK202)</f>
        <v>0</v>
      </c>
    </row>
    <row r="133" spans="1:65" s="2" customFormat="1" ht="37.9" customHeight="1">
      <c r="A133" s="34"/>
      <c r="B133" s="35"/>
      <c r="C133" s="164" t="s">
        <v>83</v>
      </c>
      <c r="D133" s="164" t="s">
        <v>144</v>
      </c>
      <c r="E133" s="165" t="s">
        <v>1169</v>
      </c>
      <c r="F133" s="166" t="s">
        <v>1170</v>
      </c>
      <c r="G133" s="167" t="s">
        <v>454</v>
      </c>
      <c r="H133" s="168">
        <v>80</v>
      </c>
      <c r="I133" s="169"/>
      <c r="J133" s="170">
        <f>ROUND(I133*H133,2)</f>
        <v>0</v>
      </c>
      <c r="K133" s="166" t="s">
        <v>1171</v>
      </c>
      <c r="L133" s="39"/>
      <c r="M133" s="171" t="s">
        <v>1</v>
      </c>
      <c r="N133" s="172" t="s">
        <v>41</v>
      </c>
      <c r="O133" s="71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5" t="s">
        <v>148</v>
      </c>
      <c r="AT133" s="175" t="s">
        <v>144</v>
      </c>
      <c r="AU133" s="175" t="s">
        <v>85</v>
      </c>
      <c r="AY133" s="17" t="s">
        <v>149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83</v>
      </c>
      <c r="BK133" s="176">
        <f>ROUND(I133*H133,2)</f>
        <v>0</v>
      </c>
      <c r="BL133" s="17" t="s">
        <v>148</v>
      </c>
      <c r="BM133" s="175" t="s">
        <v>85</v>
      </c>
    </row>
    <row r="134" spans="1:65" s="12" customFormat="1" ht="11.25">
      <c r="B134" s="219"/>
      <c r="C134" s="220"/>
      <c r="D134" s="177" t="s">
        <v>365</v>
      </c>
      <c r="E134" s="221" t="s">
        <v>1</v>
      </c>
      <c r="F134" s="222" t="s">
        <v>1172</v>
      </c>
      <c r="G134" s="220"/>
      <c r="H134" s="221" t="s">
        <v>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365</v>
      </c>
      <c r="AU134" s="228" t="s">
        <v>85</v>
      </c>
      <c r="AV134" s="12" t="s">
        <v>83</v>
      </c>
      <c r="AW134" s="12" t="s">
        <v>32</v>
      </c>
      <c r="AX134" s="12" t="s">
        <v>76</v>
      </c>
      <c r="AY134" s="228" t="s">
        <v>149</v>
      </c>
    </row>
    <row r="135" spans="1:65" s="10" customFormat="1" ht="11.25">
      <c r="B135" s="197"/>
      <c r="C135" s="198"/>
      <c r="D135" s="177" t="s">
        <v>365</v>
      </c>
      <c r="E135" s="199" t="s">
        <v>1</v>
      </c>
      <c r="F135" s="200" t="s">
        <v>1173</v>
      </c>
      <c r="G135" s="198"/>
      <c r="H135" s="201">
        <v>80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365</v>
      </c>
      <c r="AU135" s="207" t="s">
        <v>85</v>
      </c>
      <c r="AV135" s="10" t="s">
        <v>85</v>
      </c>
      <c r="AW135" s="10" t="s">
        <v>32</v>
      </c>
      <c r="AX135" s="10" t="s">
        <v>76</v>
      </c>
      <c r="AY135" s="207" t="s">
        <v>149</v>
      </c>
    </row>
    <row r="136" spans="1:65" s="11" customFormat="1" ht="11.25">
      <c r="B136" s="208"/>
      <c r="C136" s="209"/>
      <c r="D136" s="177" t="s">
        <v>365</v>
      </c>
      <c r="E136" s="210" t="s">
        <v>1</v>
      </c>
      <c r="F136" s="211" t="s">
        <v>367</v>
      </c>
      <c r="G136" s="209"/>
      <c r="H136" s="212">
        <v>80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365</v>
      </c>
      <c r="AU136" s="218" t="s">
        <v>85</v>
      </c>
      <c r="AV136" s="11" t="s">
        <v>148</v>
      </c>
      <c r="AW136" s="11" t="s">
        <v>32</v>
      </c>
      <c r="AX136" s="11" t="s">
        <v>83</v>
      </c>
      <c r="AY136" s="218" t="s">
        <v>149</v>
      </c>
    </row>
    <row r="137" spans="1:65" s="2" customFormat="1" ht="21.75" customHeight="1">
      <c r="A137" s="34"/>
      <c r="B137" s="35"/>
      <c r="C137" s="164" t="s">
        <v>85</v>
      </c>
      <c r="D137" s="164" t="s">
        <v>144</v>
      </c>
      <c r="E137" s="165" t="s">
        <v>1174</v>
      </c>
      <c r="F137" s="166" t="s">
        <v>1175</v>
      </c>
      <c r="G137" s="167" t="s">
        <v>454</v>
      </c>
      <c r="H137" s="168">
        <v>80</v>
      </c>
      <c r="I137" s="169"/>
      <c r="J137" s="170">
        <f>ROUND(I137*H137,2)</f>
        <v>0</v>
      </c>
      <c r="K137" s="166" t="s">
        <v>1171</v>
      </c>
      <c r="L137" s="39"/>
      <c r="M137" s="171" t="s">
        <v>1</v>
      </c>
      <c r="N137" s="172" t="s">
        <v>41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148</v>
      </c>
      <c r="AT137" s="175" t="s">
        <v>144</v>
      </c>
      <c r="AU137" s="175" t="s">
        <v>85</v>
      </c>
      <c r="AY137" s="17" t="s">
        <v>149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83</v>
      </c>
      <c r="BK137" s="176">
        <f>ROUND(I137*H137,2)</f>
        <v>0</v>
      </c>
      <c r="BL137" s="17" t="s">
        <v>148</v>
      </c>
      <c r="BM137" s="175" t="s">
        <v>169</v>
      </c>
    </row>
    <row r="138" spans="1:65" s="10" customFormat="1" ht="11.25">
      <c r="B138" s="197"/>
      <c r="C138" s="198"/>
      <c r="D138" s="177" t="s">
        <v>365</v>
      </c>
      <c r="E138" s="199" t="s">
        <v>1</v>
      </c>
      <c r="F138" s="200" t="s">
        <v>1176</v>
      </c>
      <c r="G138" s="198"/>
      <c r="H138" s="201">
        <v>80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365</v>
      </c>
      <c r="AU138" s="207" t="s">
        <v>85</v>
      </c>
      <c r="AV138" s="10" t="s">
        <v>85</v>
      </c>
      <c r="AW138" s="10" t="s">
        <v>32</v>
      </c>
      <c r="AX138" s="10" t="s">
        <v>76</v>
      </c>
      <c r="AY138" s="207" t="s">
        <v>149</v>
      </c>
    </row>
    <row r="139" spans="1:65" s="11" customFormat="1" ht="11.25">
      <c r="B139" s="208"/>
      <c r="C139" s="209"/>
      <c r="D139" s="177" t="s">
        <v>365</v>
      </c>
      <c r="E139" s="210" t="s">
        <v>1</v>
      </c>
      <c r="F139" s="211" t="s">
        <v>367</v>
      </c>
      <c r="G139" s="209"/>
      <c r="H139" s="212">
        <v>80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365</v>
      </c>
      <c r="AU139" s="218" t="s">
        <v>85</v>
      </c>
      <c r="AV139" s="11" t="s">
        <v>148</v>
      </c>
      <c r="AW139" s="11" t="s">
        <v>32</v>
      </c>
      <c r="AX139" s="11" t="s">
        <v>83</v>
      </c>
      <c r="AY139" s="218" t="s">
        <v>149</v>
      </c>
    </row>
    <row r="140" spans="1:65" s="2" customFormat="1" ht="37.9" customHeight="1">
      <c r="A140" s="34"/>
      <c r="B140" s="35"/>
      <c r="C140" s="164" t="s">
        <v>155</v>
      </c>
      <c r="D140" s="164" t="s">
        <v>144</v>
      </c>
      <c r="E140" s="165" t="s">
        <v>1177</v>
      </c>
      <c r="F140" s="166" t="s">
        <v>1178</v>
      </c>
      <c r="G140" s="167" t="s">
        <v>462</v>
      </c>
      <c r="H140" s="168">
        <v>28.33</v>
      </c>
      <c r="I140" s="169"/>
      <c r="J140" s="170">
        <f>ROUND(I140*H140,2)</f>
        <v>0</v>
      </c>
      <c r="K140" s="166" t="s">
        <v>1171</v>
      </c>
      <c r="L140" s="39"/>
      <c r="M140" s="171" t="s">
        <v>1</v>
      </c>
      <c r="N140" s="172" t="s">
        <v>41</v>
      </c>
      <c r="O140" s="71"/>
      <c r="P140" s="173">
        <f>O140*H140</f>
        <v>0</v>
      </c>
      <c r="Q140" s="173">
        <v>0</v>
      </c>
      <c r="R140" s="173">
        <f>Q140*H140</f>
        <v>0</v>
      </c>
      <c r="S140" s="173">
        <v>0</v>
      </c>
      <c r="T140" s="17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148</v>
      </c>
      <c r="AT140" s="175" t="s">
        <v>144</v>
      </c>
      <c r="AU140" s="175" t="s">
        <v>85</v>
      </c>
      <c r="AY140" s="17" t="s">
        <v>149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83</v>
      </c>
      <c r="BK140" s="176">
        <f>ROUND(I140*H140,2)</f>
        <v>0</v>
      </c>
      <c r="BL140" s="17" t="s">
        <v>148</v>
      </c>
      <c r="BM140" s="175" t="s">
        <v>148</v>
      </c>
    </row>
    <row r="141" spans="1:65" s="12" customFormat="1" ht="11.25">
      <c r="B141" s="219"/>
      <c r="C141" s="220"/>
      <c r="D141" s="177" t="s">
        <v>365</v>
      </c>
      <c r="E141" s="221" t="s">
        <v>1</v>
      </c>
      <c r="F141" s="222" t="s">
        <v>1179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365</v>
      </c>
      <c r="AU141" s="228" t="s">
        <v>85</v>
      </c>
      <c r="AV141" s="12" t="s">
        <v>83</v>
      </c>
      <c r="AW141" s="12" t="s">
        <v>32</v>
      </c>
      <c r="AX141" s="12" t="s">
        <v>76</v>
      </c>
      <c r="AY141" s="228" t="s">
        <v>149</v>
      </c>
    </row>
    <row r="142" spans="1:65" s="10" customFormat="1" ht="11.25">
      <c r="B142" s="197"/>
      <c r="C142" s="198"/>
      <c r="D142" s="177" t="s">
        <v>365</v>
      </c>
      <c r="E142" s="199" t="s">
        <v>1</v>
      </c>
      <c r="F142" s="200" t="s">
        <v>1180</v>
      </c>
      <c r="G142" s="198"/>
      <c r="H142" s="201">
        <v>41.25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365</v>
      </c>
      <c r="AU142" s="207" t="s">
        <v>85</v>
      </c>
      <c r="AV142" s="10" t="s">
        <v>85</v>
      </c>
      <c r="AW142" s="10" t="s">
        <v>32</v>
      </c>
      <c r="AX142" s="10" t="s">
        <v>76</v>
      </c>
      <c r="AY142" s="207" t="s">
        <v>149</v>
      </c>
    </row>
    <row r="143" spans="1:65" s="10" customFormat="1" ht="22.5">
      <c r="B143" s="197"/>
      <c r="C143" s="198"/>
      <c r="D143" s="177" t="s">
        <v>365</v>
      </c>
      <c r="E143" s="199" t="s">
        <v>1</v>
      </c>
      <c r="F143" s="200" t="s">
        <v>1181</v>
      </c>
      <c r="G143" s="198"/>
      <c r="H143" s="201">
        <v>-12.92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365</v>
      </c>
      <c r="AU143" s="207" t="s">
        <v>85</v>
      </c>
      <c r="AV143" s="10" t="s">
        <v>85</v>
      </c>
      <c r="AW143" s="10" t="s">
        <v>32</v>
      </c>
      <c r="AX143" s="10" t="s">
        <v>76</v>
      </c>
      <c r="AY143" s="207" t="s">
        <v>149</v>
      </c>
    </row>
    <row r="144" spans="1:65" s="11" customFormat="1" ht="11.25">
      <c r="B144" s="208"/>
      <c r="C144" s="209"/>
      <c r="D144" s="177" t="s">
        <v>365</v>
      </c>
      <c r="E144" s="210" t="s">
        <v>1</v>
      </c>
      <c r="F144" s="211" t="s">
        <v>367</v>
      </c>
      <c r="G144" s="209"/>
      <c r="H144" s="212">
        <v>28.33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365</v>
      </c>
      <c r="AU144" s="218" t="s">
        <v>85</v>
      </c>
      <c r="AV144" s="11" t="s">
        <v>148</v>
      </c>
      <c r="AW144" s="11" t="s">
        <v>32</v>
      </c>
      <c r="AX144" s="11" t="s">
        <v>83</v>
      </c>
      <c r="AY144" s="218" t="s">
        <v>149</v>
      </c>
    </row>
    <row r="145" spans="1:65" s="2" customFormat="1" ht="37.9" customHeight="1">
      <c r="A145" s="34"/>
      <c r="B145" s="35"/>
      <c r="C145" s="164" t="s">
        <v>148</v>
      </c>
      <c r="D145" s="164" t="s">
        <v>144</v>
      </c>
      <c r="E145" s="165" t="s">
        <v>1182</v>
      </c>
      <c r="F145" s="166" t="s">
        <v>1183</v>
      </c>
      <c r="G145" s="167" t="s">
        <v>462</v>
      </c>
      <c r="H145" s="168">
        <v>28.33</v>
      </c>
      <c r="I145" s="169"/>
      <c r="J145" s="170">
        <f>ROUND(I145*H145,2)</f>
        <v>0</v>
      </c>
      <c r="K145" s="166" t="s">
        <v>1171</v>
      </c>
      <c r="L145" s="39"/>
      <c r="M145" s="171" t="s">
        <v>1</v>
      </c>
      <c r="N145" s="172" t="s">
        <v>41</v>
      </c>
      <c r="O145" s="71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148</v>
      </c>
      <c r="AT145" s="175" t="s">
        <v>144</v>
      </c>
      <c r="AU145" s="175" t="s">
        <v>85</v>
      </c>
      <c r="AY145" s="17" t="s">
        <v>149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83</v>
      </c>
      <c r="BK145" s="176">
        <f>ROUND(I145*H145,2)</f>
        <v>0</v>
      </c>
      <c r="BL145" s="17" t="s">
        <v>148</v>
      </c>
      <c r="BM145" s="175" t="s">
        <v>160</v>
      </c>
    </row>
    <row r="146" spans="1:65" s="10" customFormat="1" ht="11.25">
      <c r="B146" s="197"/>
      <c r="C146" s="198"/>
      <c r="D146" s="177" t="s">
        <v>365</v>
      </c>
      <c r="E146" s="199" t="s">
        <v>1</v>
      </c>
      <c r="F146" s="200" t="s">
        <v>1184</v>
      </c>
      <c r="G146" s="198"/>
      <c r="H146" s="201">
        <v>28.33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365</v>
      </c>
      <c r="AU146" s="207" t="s">
        <v>85</v>
      </c>
      <c r="AV146" s="10" t="s">
        <v>85</v>
      </c>
      <c r="AW146" s="10" t="s">
        <v>32</v>
      </c>
      <c r="AX146" s="10" t="s">
        <v>76</v>
      </c>
      <c r="AY146" s="207" t="s">
        <v>149</v>
      </c>
    </row>
    <row r="147" spans="1:65" s="11" customFormat="1" ht="11.25">
      <c r="B147" s="208"/>
      <c r="C147" s="209"/>
      <c r="D147" s="177" t="s">
        <v>365</v>
      </c>
      <c r="E147" s="210" t="s">
        <v>1</v>
      </c>
      <c r="F147" s="211" t="s">
        <v>367</v>
      </c>
      <c r="G147" s="209"/>
      <c r="H147" s="212">
        <v>28.33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365</v>
      </c>
      <c r="AU147" s="218" t="s">
        <v>85</v>
      </c>
      <c r="AV147" s="11" t="s">
        <v>148</v>
      </c>
      <c r="AW147" s="11" t="s">
        <v>32</v>
      </c>
      <c r="AX147" s="11" t="s">
        <v>83</v>
      </c>
      <c r="AY147" s="218" t="s">
        <v>149</v>
      </c>
    </row>
    <row r="148" spans="1:65" s="2" customFormat="1" ht="33" customHeight="1">
      <c r="A148" s="34"/>
      <c r="B148" s="35"/>
      <c r="C148" s="164" t="s">
        <v>166</v>
      </c>
      <c r="D148" s="164" t="s">
        <v>144</v>
      </c>
      <c r="E148" s="165" t="s">
        <v>1185</v>
      </c>
      <c r="F148" s="166" t="s">
        <v>1186</v>
      </c>
      <c r="G148" s="167" t="s">
        <v>462</v>
      </c>
      <c r="H148" s="168">
        <v>0.63</v>
      </c>
      <c r="I148" s="169"/>
      <c r="J148" s="170">
        <f>ROUND(I148*H148,2)</f>
        <v>0</v>
      </c>
      <c r="K148" s="166" t="s">
        <v>1171</v>
      </c>
      <c r="L148" s="39"/>
      <c r="M148" s="171" t="s">
        <v>1</v>
      </c>
      <c r="N148" s="172" t="s">
        <v>41</v>
      </c>
      <c r="O148" s="71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5" t="s">
        <v>148</v>
      </c>
      <c r="AT148" s="175" t="s">
        <v>144</v>
      </c>
      <c r="AU148" s="175" t="s">
        <v>85</v>
      </c>
      <c r="AY148" s="17" t="s">
        <v>149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83</v>
      </c>
      <c r="BK148" s="176">
        <f>ROUND(I148*H148,2)</f>
        <v>0</v>
      </c>
      <c r="BL148" s="17" t="s">
        <v>148</v>
      </c>
      <c r="BM148" s="175" t="s">
        <v>164</v>
      </c>
    </row>
    <row r="149" spans="1:65" s="12" customFormat="1" ht="11.25">
      <c r="B149" s="219"/>
      <c r="C149" s="220"/>
      <c r="D149" s="177" t="s">
        <v>365</v>
      </c>
      <c r="E149" s="221" t="s">
        <v>1</v>
      </c>
      <c r="F149" s="222" t="s">
        <v>1187</v>
      </c>
      <c r="G149" s="220"/>
      <c r="H149" s="221" t="s">
        <v>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365</v>
      </c>
      <c r="AU149" s="228" t="s">
        <v>85</v>
      </c>
      <c r="AV149" s="12" t="s">
        <v>83</v>
      </c>
      <c r="AW149" s="12" t="s">
        <v>32</v>
      </c>
      <c r="AX149" s="12" t="s">
        <v>76</v>
      </c>
      <c r="AY149" s="228" t="s">
        <v>149</v>
      </c>
    </row>
    <row r="150" spans="1:65" s="10" customFormat="1" ht="11.25">
      <c r="B150" s="197"/>
      <c r="C150" s="198"/>
      <c r="D150" s="177" t="s">
        <v>365</v>
      </c>
      <c r="E150" s="199" t="s">
        <v>1</v>
      </c>
      <c r="F150" s="200" t="s">
        <v>1188</v>
      </c>
      <c r="G150" s="198"/>
      <c r="H150" s="201">
        <v>0.41399999999999998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365</v>
      </c>
      <c r="AU150" s="207" t="s">
        <v>85</v>
      </c>
      <c r="AV150" s="10" t="s">
        <v>85</v>
      </c>
      <c r="AW150" s="10" t="s">
        <v>32</v>
      </c>
      <c r="AX150" s="10" t="s">
        <v>76</v>
      </c>
      <c r="AY150" s="207" t="s">
        <v>149</v>
      </c>
    </row>
    <row r="151" spans="1:65" s="10" customFormat="1" ht="11.25">
      <c r="B151" s="197"/>
      <c r="C151" s="198"/>
      <c r="D151" s="177" t="s">
        <v>365</v>
      </c>
      <c r="E151" s="199" t="s">
        <v>1</v>
      </c>
      <c r="F151" s="200" t="s">
        <v>1189</v>
      </c>
      <c r="G151" s="198"/>
      <c r="H151" s="201">
        <v>0.216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365</v>
      </c>
      <c r="AU151" s="207" t="s">
        <v>85</v>
      </c>
      <c r="AV151" s="10" t="s">
        <v>85</v>
      </c>
      <c r="AW151" s="10" t="s">
        <v>32</v>
      </c>
      <c r="AX151" s="10" t="s">
        <v>76</v>
      </c>
      <c r="AY151" s="207" t="s">
        <v>149</v>
      </c>
    </row>
    <row r="152" spans="1:65" s="11" customFormat="1" ht="11.25">
      <c r="B152" s="208"/>
      <c r="C152" s="209"/>
      <c r="D152" s="177" t="s">
        <v>365</v>
      </c>
      <c r="E152" s="210" t="s">
        <v>1</v>
      </c>
      <c r="F152" s="211" t="s">
        <v>367</v>
      </c>
      <c r="G152" s="209"/>
      <c r="H152" s="212">
        <v>0.63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365</v>
      </c>
      <c r="AU152" s="218" t="s">
        <v>85</v>
      </c>
      <c r="AV152" s="11" t="s">
        <v>148</v>
      </c>
      <c r="AW152" s="11" t="s">
        <v>32</v>
      </c>
      <c r="AX152" s="11" t="s">
        <v>83</v>
      </c>
      <c r="AY152" s="218" t="s">
        <v>149</v>
      </c>
    </row>
    <row r="153" spans="1:65" s="2" customFormat="1" ht="24.2" customHeight="1">
      <c r="A153" s="34"/>
      <c r="B153" s="35"/>
      <c r="C153" s="164" t="s">
        <v>160</v>
      </c>
      <c r="D153" s="164" t="s">
        <v>144</v>
      </c>
      <c r="E153" s="165" t="s">
        <v>1190</v>
      </c>
      <c r="F153" s="166" t="s">
        <v>1191</v>
      </c>
      <c r="G153" s="167" t="s">
        <v>370</v>
      </c>
      <c r="H153" s="168">
        <v>160</v>
      </c>
      <c r="I153" s="169"/>
      <c r="J153" s="170">
        <f>ROUND(I153*H153,2)</f>
        <v>0</v>
      </c>
      <c r="K153" s="166" t="s">
        <v>1171</v>
      </c>
      <c r="L153" s="39"/>
      <c r="M153" s="171" t="s">
        <v>1</v>
      </c>
      <c r="N153" s="172" t="s">
        <v>41</v>
      </c>
      <c r="O153" s="71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5" t="s">
        <v>148</v>
      </c>
      <c r="AT153" s="175" t="s">
        <v>144</v>
      </c>
      <c r="AU153" s="175" t="s">
        <v>85</v>
      </c>
      <c r="AY153" s="17" t="s">
        <v>149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83</v>
      </c>
      <c r="BK153" s="176">
        <f>ROUND(I153*H153,2)</f>
        <v>0</v>
      </c>
      <c r="BL153" s="17" t="s">
        <v>148</v>
      </c>
      <c r="BM153" s="175" t="s">
        <v>178</v>
      </c>
    </row>
    <row r="154" spans="1:65" s="12" customFormat="1" ht="11.25">
      <c r="B154" s="219"/>
      <c r="C154" s="220"/>
      <c r="D154" s="177" t="s">
        <v>365</v>
      </c>
      <c r="E154" s="221" t="s">
        <v>1</v>
      </c>
      <c r="F154" s="222" t="s">
        <v>1192</v>
      </c>
      <c r="G154" s="220"/>
      <c r="H154" s="221" t="s">
        <v>1</v>
      </c>
      <c r="I154" s="223"/>
      <c r="J154" s="220"/>
      <c r="K154" s="220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365</v>
      </c>
      <c r="AU154" s="228" t="s">
        <v>85</v>
      </c>
      <c r="AV154" s="12" t="s">
        <v>83</v>
      </c>
      <c r="AW154" s="12" t="s">
        <v>32</v>
      </c>
      <c r="AX154" s="12" t="s">
        <v>76</v>
      </c>
      <c r="AY154" s="228" t="s">
        <v>149</v>
      </c>
    </row>
    <row r="155" spans="1:65" s="10" customFormat="1" ht="22.5">
      <c r="B155" s="197"/>
      <c r="C155" s="198"/>
      <c r="D155" s="177" t="s">
        <v>365</v>
      </c>
      <c r="E155" s="199" t="s">
        <v>1</v>
      </c>
      <c r="F155" s="200" t="s">
        <v>1193</v>
      </c>
      <c r="G155" s="198"/>
      <c r="H155" s="201">
        <v>160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365</v>
      </c>
      <c r="AU155" s="207" t="s">
        <v>85</v>
      </c>
      <c r="AV155" s="10" t="s">
        <v>85</v>
      </c>
      <c r="AW155" s="10" t="s">
        <v>32</v>
      </c>
      <c r="AX155" s="10" t="s">
        <v>76</v>
      </c>
      <c r="AY155" s="207" t="s">
        <v>149</v>
      </c>
    </row>
    <row r="156" spans="1:65" s="11" customFormat="1" ht="11.25">
      <c r="B156" s="208"/>
      <c r="C156" s="209"/>
      <c r="D156" s="177" t="s">
        <v>365</v>
      </c>
      <c r="E156" s="210" t="s">
        <v>1</v>
      </c>
      <c r="F156" s="211" t="s">
        <v>367</v>
      </c>
      <c r="G156" s="209"/>
      <c r="H156" s="212">
        <v>160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365</v>
      </c>
      <c r="AU156" s="218" t="s">
        <v>85</v>
      </c>
      <c r="AV156" s="11" t="s">
        <v>148</v>
      </c>
      <c r="AW156" s="11" t="s">
        <v>32</v>
      </c>
      <c r="AX156" s="11" t="s">
        <v>83</v>
      </c>
      <c r="AY156" s="218" t="s">
        <v>149</v>
      </c>
    </row>
    <row r="157" spans="1:65" s="2" customFormat="1" ht="33" customHeight="1">
      <c r="A157" s="34"/>
      <c r="B157" s="35"/>
      <c r="C157" s="164" t="s">
        <v>175</v>
      </c>
      <c r="D157" s="164" t="s">
        <v>144</v>
      </c>
      <c r="E157" s="165" t="s">
        <v>1194</v>
      </c>
      <c r="F157" s="166" t="s">
        <v>1195</v>
      </c>
      <c r="G157" s="167" t="s">
        <v>462</v>
      </c>
      <c r="H157" s="168">
        <v>28.96</v>
      </c>
      <c r="I157" s="169"/>
      <c r="J157" s="170">
        <f>ROUND(I157*H157,2)</f>
        <v>0</v>
      </c>
      <c r="K157" s="166" t="s">
        <v>1171</v>
      </c>
      <c r="L157" s="39"/>
      <c r="M157" s="171" t="s">
        <v>1</v>
      </c>
      <c r="N157" s="172" t="s">
        <v>41</v>
      </c>
      <c r="O157" s="71"/>
      <c r="P157" s="173">
        <f>O157*H157</f>
        <v>0</v>
      </c>
      <c r="Q157" s="173">
        <v>0</v>
      </c>
      <c r="R157" s="173">
        <f>Q157*H157</f>
        <v>0</v>
      </c>
      <c r="S157" s="173">
        <v>0</v>
      </c>
      <c r="T157" s="17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5" t="s">
        <v>148</v>
      </c>
      <c r="AT157" s="175" t="s">
        <v>144</v>
      </c>
      <c r="AU157" s="175" t="s">
        <v>85</v>
      </c>
      <c r="AY157" s="17" t="s">
        <v>149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83</v>
      </c>
      <c r="BK157" s="176">
        <f>ROUND(I157*H157,2)</f>
        <v>0</v>
      </c>
      <c r="BL157" s="17" t="s">
        <v>148</v>
      </c>
      <c r="BM157" s="175" t="s">
        <v>182</v>
      </c>
    </row>
    <row r="158" spans="1:65" s="10" customFormat="1" ht="11.25">
      <c r="B158" s="197"/>
      <c r="C158" s="198"/>
      <c r="D158" s="177" t="s">
        <v>365</v>
      </c>
      <c r="E158" s="199" t="s">
        <v>1</v>
      </c>
      <c r="F158" s="200" t="s">
        <v>1196</v>
      </c>
      <c r="G158" s="198"/>
      <c r="H158" s="201">
        <v>28.33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365</v>
      </c>
      <c r="AU158" s="207" t="s">
        <v>85</v>
      </c>
      <c r="AV158" s="10" t="s">
        <v>85</v>
      </c>
      <c r="AW158" s="10" t="s">
        <v>32</v>
      </c>
      <c r="AX158" s="10" t="s">
        <v>76</v>
      </c>
      <c r="AY158" s="207" t="s">
        <v>149</v>
      </c>
    </row>
    <row r="159" spans="1:65" s="10" customFormat="1" ht="11.25">
      <c r="B159" s="197"/>
      <c r="C159" s="198"/>
      <c r="D159" s="177" t="s">
        <v>365</v>
      </c>
      <c r="E159" s="199" t="s">
        <v>1</v>
      </c>
      <c r="F159" s="200" t="s">
        <v>1197</v>
      </c>
      <c r="G159" s="198"/>
      <c r="H159" s="201">
        <v>0.63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365</v>
      </c>
      <c r="AU159" s="207" t="s">
        <v>85</v>
      </c>
      <c r="AV159" s="10" t="s">
        <v>85</v>
      </c>
      <c r="AW159" s="10" t="s">
        <v>32</v>
      </c>
      <c r="AX159" s="10" t="s">
        <v>76</v>
      </c>
      <c r="AY159" s="207" t="s">
        <v>149</v>
      </c>
    </row>
    <row r="160" spans="1:65" s="11" customFormat="1" ht="11.25">
      <c r="B160" s="208"/>
      <c r="C160" s="209"/>
      <c r="D160" s="177" t="s">
        <v>365</v>
      </c>
      <c r="E160" s="210" t="s">
        <v>1</v>
      </c>
      <c r="F160" s="211" t="s">
        <v>367</v>
      </c>
      <c r="G160" s="209"/>
      <c r="H160" s="212">
        <v>28.959999999999997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365</v>
      </c>
      <c r="AU160" s="218" t="s">
        <v>85</v>
      </c>
      <c r="AV160" s="11" t="s">
        <v>148</v>
      </c>
      <c r="AW160" s="11" t="s">
        <v>32</v>
      </c>
      <c r="AX160" s="11" t="s">
        <v>83</v>
      </c>
      <c r="AY160" s="218" t="s">
        <v>149</v>
      </c>
    </row>
    <row r="161" spans="1:65" s="2" customFormat="1" ht="37.9" customHeight="1">
      <c r="A161" s="34"/>
      <c r="B161" s="35"/>
      <c r="C161" s="164" t="s">
        <v>164</v>
      </c>
      <c r="D161" s="164" t="s">
        <v>144</v>
      </c>
      <c r="E161" s="165" t="s">
        <v>1198</v>
      </c>
      <c r="F161" s="166" t="s">
        <v>1199</v>
      </c>
      <c r="G161" s="167" t="s">
        <v>462</v>
      </c>
      <c r="H161" s="168">
        <v>289.60000000000002</v>
      </c>
      <c r="I161" s="169"/>
      <c r="J161" s="170">
        <f>ROUND(I161*H161,2)</f>
        <v>0</v>
      </c>
      <c r="K161" s="166" t="s">
        <v>1171</v>
      </c>
      <c r="L161" s="39"/>
      <c r="M161" s="171" t="s">
        <v>1</v>
      </c>
      <c r="N161" s="172" t="s">
        <v>41</v>
      </c>
      <c r="O161" s="71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5" t="s">
        <v>148</v>
      </c>
      <c r="AT161" s="175" t="s">
        <v>144</v>
      </c>
      <c r="AU161" s="175" t="s">
        <v>85</v>
      </c>
      <c r="AY161" s="17" t="s">
        <v>149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83</v>
      </c>
      <c r="BK161" s="176">
        <f>ROUND(I161*H161,2)</f>
        <v>0</v>
      </c>
      <c r="BL161" s="17" t="s">
        <v>148</v>
      </c>
      <c r="BM161" s="175" t="s">
        <v>187</v>
      </c>
    </row>
    <row r="162" spans="1:65" s="12" customFormat="1" ht="11.25">
      <c r="B162" s="219"/>
      <c r="C162" s="220"/>
      <c r="D162" s="177" t="s">
        <v>365</v>
      </c>
      <c r="E162" s="221" t="s">
        <v>1</v>
      </c>
      <c r="F162" s="222" t="s">
        <v>1200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365</v>
      </c>
      <c r="AU162" s="228" t="s">
        <v>85</v>
      </c>
      <c r="AV162" s="12" t="s">
        <v>83</v>
      </c>
      <c r="AW162" s="12" t="s">
        <v>32</v>
      </c>
      <c r="AX162" s="12" t="s">
        <v>76</v>
      </c>
      <c r="AY162" s="228" t="s">
        <v>149</v>
      </c>
    </row>
    <row r="163" spans="1:65" s="10" customFormat="1" ht="11.25">
      <c r="B163" s="197"/>
      <c r="C163" s="198"/>
      <c r="D163" s="177" t="s">
        <v>365</v>
      </c>
      <c r="E163" s="199" t="s">
        <v>1</v>
      </c>
      <c r="F163" s="200" t="s">
        <v>1201</v>
      </c>
      <c r="G163" s="198"/>
      <c r="H163" s="201">
        <v>289.60000000000002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365</v>
      </c>
      <c r="AU163" s="207" t="s">
        <v>85</v>
      </c>
      <c r="AV163" s="10" t="s">
        <v>85</v>
      </c>
      <c r="AW163" s="10" t="s">
        <v>32</v>
      </c>
      <c r="AX163" s="10" t="s">
        <v>76</v>
      </c>
      <c r="AY163" s="207" t="s">
        <v>149</v>
      </c>
    </row>
    <row r="164" spans="1:65" s="11" customFormat="1" ht="11.25">
      <c r="B164" s="208"/>
      <c r="C164" s="209"/>
      <c r="D164" s="177" t="s">
        <v>365</v>
      </c>
      <c r="E164" s="210" t="s">
        <v>1</v>
      </c>
      <c r="F164" s="211" t="s">
        <v>367</v>
      </c>
      <c r="G164" s="209"/>
      <c r="H164" s="212">
        <v>289.60000000000002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365</v>
      </c>
      <c r="AU164" s="218" t="s">
        <v>85</v>
      </c>
      <c r="AV164" s="11" t="s">
        <v>148</v>
      </c>
      <c r="AW164" s="11" t="s">
        <v>32</v>
      </c>
      <c r="AX164" s="11" t="s">
        <v>83</v>
      </c>
      <c r="AY164" s="218" t="s">
        <v>149</v>
      </c>
    </row>
    <row r="165" spans="1:65" s="2" customFormat="1" ht="24.2" customHeight="1">
      <c r="A165" s="34"/>
      <c r="B165" s="35"/>
      <c r="C165" s="164" t="s">
        <v>184</v>
      </c>
      <c r="D165" s="164" t="s">
        <v>144</v>
      </c>
      <c r="E165" s="165" t="s">
        <v>1202</v>
      </c>
      <c r="F165" s="166" t="s">
        <v>1203</v>
      </c>
      <c r="G165" s="167" t="s">
        <v>462</v>
      </c>
      <c r="H165" s="168">
        <v>28.96</v>
      </c>
      <c r="I165" s="169"/>
      <c r="J165" s="170">
        <f>ROUND(I165*H165,2)</f>
        <v>0</v>
      </c>
      <c r="K165" s="166" t="s">
        <v>1171</v>
      </c>
      <c r="L165" s="39"/>
      <c r="M165" s="171" t="s">
        <v>1</v>
      </c>
      <c r="N165" s="172" t="s">
        <v>41</v>
      </c>
      <c r="O165" s="71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5" t="s">
        <v>148</v>
      </c>
      <c r="AT165" s="175" t="s">
        <v>144</v>
      </c>
      <c r="AU165" s="175" t="s">
        <v>85</v>
      </c>
      <c r="AY165" s="17" t="s">
        <v>149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83</v>
      </c>
      <c r="BK165" s="176">
        <f>ROUND(I165*H165,2)</f>
        <v>0</v>
      </c>
      <c r="BL165" s="17" t="s">
        <v>148</v>
      </c>
      <c r="BM165" s="175" t="s">
        <v>191</v>
      </c>
    </row>
    <row r="166" spans="1:65" s="12" customFormat="1" ht="11.25">
      <c r="B166" s="219"/>
      <c r="C166" s="220"/>
      <c r="D166" s="177" t="s">
        <v>365</v>
      </c>
      <c r="E166" s="221" t="s">
        <v>1</v>
      </c>
      <c r="F166" s="222" t="s">
        <v>1204</v>
      </c>
      <c r="G166" s="220"/>
      <c r="H166" s="221" t="s">
        <v>1</v>
      </c>
      <c r="I166" s="223"/>
      <c r="J166" s="220"/>
      <c r="K166" s="220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365</v>
      </c>
      <c r="AU166" s="228" t="s">
        <v>85</v>
      </c>
      <c r="AV166" s="12" t="s">
        <v>83</v>
      </c>
      <c r="AW166" s="12" t="s">
        <v>32</v>
      </c>
      <c r="AX166" s="12" t="s">
        <v>76</v>
      </c>
      <c r="AY166" s="228" t="s">
        <v>149</v>
      </c>
    </row>
    <row r="167" spans="1:65" s="12" customFormat="1" ht="11.25">
      <c r="B167" s="219"/>
      <c r="C167" s="220"/>
      <c r="D167" s="177" t="s">
        <v>365</v>
      </c>
      <c r="E167" s="221" t="s">
        <v>1</v>
      </c>
      <c r="F167" s="222" t="s">
        <v>1192</v>
      </c>
      <c r="G167" s="220"/>
      <c r="H167" s="221" t="s">
        <v>1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365</v>
      </c>
      <c r="AU167" s="228" t="s">
        <v>85</v>
      </c>
      <c r="AV167" s="12" t="s">
        <v>83</v>
      </c>
      <c r="AW167" s="12" t="s">
        <v>32</v>
      </c>
      <c r="AX167" s="12" t="s">
        <v>76</v>
      </c>
      <c r="AY167" s="228" t="s">
        <v>149</v>
      </c>
    </row>
    <row r="168" spans="1:65" s="10" customFormat="1" ht="11.25">
      <c r="B168" s="197"/>
      <c r="C168" s="198"/>
      <c r="D168" s="177" t="s">
        <v>365</v>
      </c>
      <c r="E168" s="199" t="s">
        <v>1</v>
      </c>
      <c r="F168" s="200" t="s">
        <v>1205</v>
      </c>
      <c r="G168" s="198"/>
      <c r="H168" s="201">
        <v>28.96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365</v>
      </c>
      <c r="AU168" s="207" t="s">
        <v>85</v>
      </c>
      <c r="AV168" s="10" t="s">
        <v>85</v>
      </c>
      <c r="AW168" s="10" t="s">
        <v>32</v>
      </c>
      <c r="AX168" s="10" t="s">
        <v>76</v>
      </c>
      <c r="AY168" s="207" t="s">
        <v>149</v>
      </c>
    </row>
    <row r="169" spans="1:65" s="11" customFormat="1" ht="11.25">
      <c r="B169" s="208"/>
      <c r="C169" s="209"/>
      <c r="D169" s="177" t="s">
        <v>365</v>
      </c>
      <c r="E169" s="210" t="s">
        <v>1</v>
      </c>
      <c r="F169" s="211" t="s">
        <v>367</v>
      </c>
      <c r="G169" s="209"/>
      <c r="H169" s="212">
        <v>28.96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365</v>
      </c>
      <c r="AU169" s="218" t="s">
        <v>85</v>
      </c>
      <c r="AV169" s="11" t="s">
        <v>148</v>
      </c>
      <c r="AW169" s="11" t="s">
        <v>32</v>
      </c>
      <c r="AX169" s="11" t="s">
        <v>83</v>
      </c>
      <c r="AY169" s="218" t="s">
        <v>149</v>
      </c>
    </row>
    <row r="170" spans="1:65" s="2" customFormat="1" ht="24.2" customHeight="1">
      <c r="A170" s="34"/>
      <c r="B170" s="35"/>
      <c r="C170" s="164" t="s">
        <v>169</v>
      </c>
      <c r="D170" s="164" t="s">
        <v>144</v>
      </c>
      <c r="E170" s="165" t="s">
        <v>1206</v>
      </c>
      <c r="F170" s="166" t="s">
        <v>1207</v>
      </c>
      <c r="G170" s="167" t="s">
        <v>370</v>
      </c>
      <c r="H170" s="168">
        <v>57.92</v>
      </c>
      <c r="I170" s="169"/>
      <c r="J170" s="170">
        <f>ROUND(I170*H170,2)</f>
        <v>0</v>
      </c>
      <c r="K170" s="166" t="s">
        <v>1171</v>
      </c>
      <c r="L170" s="39"/>
      <c r="M170" s="171" t="s">
        <v>1</v>
      </c>
      <c r="N170" s="172" t="s">
        <v>41</v>
      </c>
      <c r="O170" s="71"/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5" t="s">
        <v>148</v>
      </c>
      <c r="AT170" s="175" t="s">
        <v>144</v>
      </c>
      <c r="AU170" s="175" t="s">
        <v>85</v>
      </c>
      <c r="AY170" s="17" t="s">
        <v>149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83</v>
      </c>
      <c r="BK170" s="176">
        <f>ROUND(I170*H170,2)</f>
        <v>0</v>
      </c>
      <c r="BL170" s="17" t="s">
        <v>148</v>
      </c>
      <c r="BM170" s="175" t="s">
        <v>196</v>
      </c>
    </row>
    <row r="171" spans="1:65" s="10" customFormat="1" ht="11.25">
      <c r="B171" s="197"/>
      <c r="C171" s="198"/>
      <c r="D171" s="177" t="s">
        <v>365</v>
      </c>
      <c r="E171" s="199" t="s">
        <v>1</v>
      </c>
      <c r="F171" s="200" t="s">
        <v>1208</v>
      </c>
      <c r="G171" s="198"/>
      <c r="H171" s="201">
        <v>57.92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365</v>
      </c>
      <c r="AU171" s="207" t="s">
        <v>85</v>
      </c>
      <c r="AV171" s="10" t="s">
        <v>85</v>
      </c>
      <c r="AW171" s="10" t="s">
        <v>32</v>
      </c>
      <c r="AX171" s="10" t="s">
        <v>76</v>
      </c>
      <c r="AY171" s="207" t="s">
        <v>149</v>
      </c>
    </row>
    <row r="172" spans="1:65" s="11" customFormat="1" ht="11.25">
      <c r="B172" s="208"/>
      <c r="C172" s="209"/>
      <c r="D172" s="177" t="s">
        <v>365</v>
      </c>
      <c r="E172" s="210" t="s">
        <v>1</v>
      </c>
      <c r="F172" s="211" t="s">
        <v>367</v>
      </c>
      <c r="G172" s="209"/>
      <c r="H172" s="212">
        <v>57.92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365</v>
      </c>
      <c r="AU172" s="218" t="s">
        <v>85</v>
      </c>
      <c r="AV172" s="11" t="s">
        <v>148</v>
      </c>
      <c r="AW172" s="11" t="s">
        <v>32</v>
      </c>
      <c r="AX172" s="11" t="s">
        <v>83</v>
      </c>
      <c r="AY172" s="218" t="s">
        <v>149</v>
      </c>
    </row>
    <row r="173" spans="1:65" s="2" customFormat="1" ht="16.5" customHeight="1">
      <c r="A173" s="34"/>
      <c r="B173" s="35"/>
      <c r="C173" s="164" t="s">
        <v>193</v>
      </c>
      <c r="D173" s="164" t="s">
        <v>144</v>
      </c>
      <c r="E173" s="165" t="s">
        <v>1209</v>
      </c>
      <c r="F173" s="166" t="s">
        <v>1210</v>
      </c>
      <c r="G173" s="167" t="s">
        <v>462</v>
      </c>
      <c r="H173" s="168">
        <v>28.96</v>
      </c>
      <c r="I173" s="169"/>
      <c r="J173" s="170">
        <f>ROUND(I173*H173,2)</f>
        <v>0</v>
      </c>
      <c r="K173" s="166" t="s">
        <v>1171</v>
      </c>
      <c r="L173" s="39"/>
      <c r="M173" s="171" t="s">
        <v>1</v>
      </c>
      <c r="N173" s="172" t="s">
        <v>41</v>
      </c>
      <c r="O173" s="71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5" t="s">
        <v>148</v>
      </c>
      <c r="AT173" s="175" t="s">
        <v>144</v>
      </c>
      <c r="AU173" s="175" t="s">
        <v>85</v>
      </c>
      <c r="AY173" s="17" t="s">
        <v>149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83</v>
      </c>
      <c r="BK173" s="176">
        <f>ROUND(I173*H173,2)</f>
        <v>0</v>
      </c>
      <c r="BL173" s="17" t="s">
        <v>148</v>
      </c>
      <c r="BM173" s="175" t="s">
        <v>200</v>
      </c>
    </row>
    <row r="174" spans="1:65" s="10" customFormat="1" ht="11.25">
      <c r="B174" s="197"/>
      <c r="C174" s="198"/>
      <c r="D174" s="177" t="s">
        <v>365</v>
      </c>
      <c r="E174" s="199" t="s">
        <v>1</v>
      </c>
      <c r="F174" s="200" t="s">
        <v>1211</v>
      </c>
      <c r="G174" s="198"/>
      <c r="H174" s="201">
        <v>28.96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365</v>
      </c>
      <c r="AU174" s="207" t="s">
        <v>85</v>
      </c>
      <c r="AV174" s="10" t="s">
        <v>85</v>
      </c>
      <c r="AW174" s="10" t="s">
        <v>32</v>
      </c>
      <c r="AX174" s="10" t="s">
        <v>76</v>
      </c>
      <c r="AY174" s="207" t="s">
        <v>149</v>
      </c>
    </row>
    <row r="175" spans="1:65" s="11" customFormat="1" ht="11.25">
      <c r="B175" s="208"/>
      <c r="C175" s="209"/>
      <c r="D175" s="177" t="s">
        <v>365</v>
      </c>
      <c r="E175" s="210" t="s">
        <v>1</v>
      </c>
      <c r="F175" s="211" t="s">
        <v>367</v>
      </c>
      <c r="G175" s="209"/>
      <c r="H175" s="212">
        <v>28.96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365</v>
      </c>
      <c r="AU175" s="218" t="s">
        <v>85</v>
      </c>
      <c r="AV175" s="11" t="s">
        <v>148</v>
      </c>
      <c r="AW175" s="11" t="s">
        <v>32</v>
      </c>
      <c r="AX175" s="11" t="s">
        <v>83</v>
      </c>
      <c r="AY175" s="218" t="s">
        <v>149</v>
      </c>
    </row>
    <row r="176" spans="1:65" s="2" customFormat="1" ht="24.2" customHeight="1">
      <c r="A176" s="34"/>
      <c r="B176" s="35"/>
      <c r="C176" s="164" t="s">
        <v>173</v>
      </c>
      <c r="D176" s="164" t="s">
        <v>144</v>
      </c>
      <c r="E176" s="165" t="s">
        <v>1212</v>
      </c>
      <c r="F176" s="166" t="s">
        <v>1213</v>
      </c>
      <c r="G176" s="167" t="s">
        <v>462</v>
      </c>
      <c r="H176" s="168">
        <v>24.6</v>
      </c>
      <c r="I176" s="169"/>
      <c r="J176" s="170">
        <f>ROUND(I176*H176,2)</f>
        <v>0</v>
      </c>
      <c r="K176" s="166" t="s">
        <v>1171</v>
      </c>
      <c r="L176" s="39"/>
      <c r="M176" s="171" t="s">
        <v>1</v>
      </c>
      <c r="N176" s="172" t="s">
        <v>41</v>
      </c>
      <c r="O176" s="71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5" t="s">
        <v>148</v>
      </c>
      <c r="AT176" s="175" t="s">
        <v>144</v>
      </c>
      <c r="AU176" s="175" t="s">
        <v>85</v>
      </c>
      <c r="AY176" s="17" t="s">
        <v>149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83</v>
      </c>
      <c r="BK176" s="176">
        <f>ROUND(I176*H176,2)</f>
        <v>0</v>
      </c>
      <c r="BL176" s="17" t="s">
        <v>148</v>
      </c>
      <c r="BM176" s="175" t="s">
        <v>205</v>
      </c>
    </row>
    <row r="177" spans="1:65" s="12" customFormat="1" ht="11.25">
      <c r="B177" s="219"/>
      <c r="C177" s="220"/>
      <c r="D177" s="177" t="s">
        <v>365</v>
      </c>
      <c r="E177" s="221" t="s">
        <v>1</v>
      </c>
      <c r="F177" s="222" t="s">
        <v>1214</v>
      </c>
      <c r="G177" s="220"/>
      <c r="H177" s="221" t="s">
        <v>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365</v>
      </c>
      <c r="AU177" s="228" t="s">
        <v>85</v>
      </c>
      <c r="AV177" s="12" t="s">
        <v>83</v>
      </c>
      <c r="AW177" s="12" t="s">
        <v>32</v>
      </c>
      <c r="AX177" s="12" t="s">
        <v>76</v>
      </c>
      <c r="AY177" s="228" t="s">
        <v>149</v>
      </c>
    </row>
    <row r="178" spans="1:65" s="10" customFormat="1" ht="11.25">
      <c r="B178" s="197"/>
      <c r="C178" s="198"/>
      <c r="D178" s="177" t="s">
        <v>365</v>
      </c>
      <c r="E178" s="199" t="s">
        <v>1</v>
      </c>
      <c r="F178" s="200" t="s">
        <v>1215</v>
      </c>
      <c r="G178" s="198"/>
      <c r="H178" s="201">
        <v>24.6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365</v>
      </c>
      <c r="AU178" s="207" t="s">
        <v>85</v>
      </c>
      <c r="AV178" s="10" t="s">
        <v>85</v>
      </c>
      <c r="AW178" s="10" t="s">
        <v>32</v>
      </c>
      <c r="AX178" s="10" t="s">
        <v>76</v>
      </c>
      <c r="AY178" s="207" t="s">
        <v>149</v>
      </c>
    </row>
    <row r="179" spans="1:65" s="11" customFormat="1" ht="11.25">
      <c r="B179" s="208"/>
      <c r="C179" s="209"/>
      <c r="D179" s="177" t="s">
        <v>365</v>
      </c>
      <c r="E179" s="210" t="s">
        <v>1</v>
      </c>
      <c r="F179" s="211" t="s">
        <v>367</v>
      </c>
      <c r="G179" s="209"/>
      <c r="H179" s="212">
        <v>24.6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365</v>
      </c>
      <c r="AU179" s="218" t="s">
        <v>85</v>
      </c>
      <c r="AV179" s="11" t="s">
        <v>148</v>
      </c>
      <c r="AW179" s="11" t="s">
        <v>32</v>
      </c>
      <c r="AX179" s="11" t="s">
        <v>83</v>
      </c>
      <c r="AY179" s="218" t="s">
        <v>149</v>
      </c>
    </row>
    <row r="180" spans="1:65" s="2" customFormat="1" ht="16.5" customHeight="1">
      <c r="A180" s="34"/>
      <c r="B180" s="35"/>
      <c r="C180" s="182" t="s">
        <v>202</v>
      </c>
      <c r="D180" s="182" t="s">
        <v>258</v>
      </c>
      <c r="E180" s="183" t="s">
        <v>1216</v>
      </c>
      <c r="F180" s="184" t="s">
        <v>1217</v>
      </c>
      <c r="G180" s="185" t="s">
        <v>370</v>
      </c>
      <c r="H180" s="186">
        <v>51.66</v>
      </c>
      <c r="I180" s="187"/>
      <c r="J180" s="188">
        <f>ROUND(I180*H180,2)</f>
        <v>0</v>
      </c>
      <c r="K180" s="184" t="s">
        <v>1171</v>
      </c>
      <c r="L180" s="189"/>
      <c r="M180" s="190" t="s">
        <v>1</v>
      </c>
      <c r="N180" s="191" t="s">
        <v>41</v>
      </c>
      <c r="O180" s="71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164</v>
      </c>
      <c r="AT180" s="175" t="s">
        <v>258</v>
      </c>
      <c r="AU180" s="175" t="s">
        <v>85</v>
      </c>
      <c r="AY180" s="17" t="s">
        <v>149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83</v>
      </c>
      <c r="BK180" s="176">
        <f>ROUND(I180*H180,2)</f>
        <v>0</v>
      </c>
      <c r="BL180" s="17" t="s">
        <v>148</v>
      </c>
      <c r="BM180" s="175" t="s">
        <v>209</v>
      </c>
    </row>
    <row r="181" spans="1:65" s="12" customFormat="1" ht="11.25">
      <c r="B181" s="219"/>
      <c r="C181" s="220"/>
      <c r="D181" s="177" t="s">
        <v>365</v>
      </c>
      <c r="E181" s="221" t="s">
        <v>1</v>
      </c>
      <c r="F181" s="222" t="s">
        <v>1218</v>
      </c>
      <c r="G181" s="220"/>
      <c r="H181" s="221" t="s">
        <v>1</v>
      </c>
      <c r="I181" s="223"/>
      <c r="J181" s="220"/>
      <c r="K181" s="220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365</v>
      </c>
      <c r="AU181" s="228" t="s">
        <v>85</v>
      </c>
      <c r="AV181" s="12" t="s">
        <v>83</v>
      </c>
      <c r="AW181" s="12" t="s">
        <v>32</v>
      </c>
      <c r="AX181" s="12" t="s">
        <v>76</v>
      </c>
      <c r="AY181" s="228" t="s">
        <v>149</v>
      </c>
    </row>
    <row r="182" spans="1:65" s="12" customFormat="1" ht="11.25">
      <c r="B182" s="219"/>
      <c r="C182" s="220"/>
      <c r="D182" s="177" t="s">
        <v>365</v>
      </c>
      <c r="E182" s="221" t="s">
        <v>1</v>
      </c>
      <c r="F182" s="222" t="s">
        <v>1219</v>
      </c>
      <c r="G182" s="220"/>
      <c r="H182" s="221" t="s">
        <v>1</v>
      </c>
      <c r="I182" s="223"/>
      <c r="J182" s="220"/>
      <c r="K182" s="220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365</v>
      </c>
      <c r="AU182" s="228" t="s">
        <v>85</v>
      </c>
      <c r="AV182" s="12" t="s">
        <v>83</v>
      </c>
      <c r="AW182" s="12" t="s">
        <v>32</v>
      </c>
      <c r="AX182" s="12" t="s">
        <v>76</v>
      </c>
      <c r="AY182" s="228" t="s">
        <v>149</v>
      </c>
    </row>
    <row r="183" spans="1:65" s="10" customFormat="1" ht="11.25">
      <c r="B183" s="197"/>
      <c r="C183" s="198"/>
      <c r="D183" s="177" t="s">
        <v>365</v>
      </c>
      <c r="E183" s="199" t="s">
        <v>1</v>
      </c>
      <c r="F183" s="200" t="s">
        <v>1220</v>
      </c>
      <c r="G183" s="198"/>
      <c r="H183" s="201">
        <v>51.66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365</v>
      </c>
      <c r="AU183" s="207" t="s">
        <v>85</v>
      </c>
      <c r="AV183" s="10" t="s">
        <v>85</v>
      </c>
      <c r="AW183" s="10" t="s">
        <v>32</v>
      </c>
      <c r="AX183" s="10" t="s">
        <v>76</v>
      </c>
      <c r="AY183" s="207" t="s">
        <v>149</v>
      </c>
    </row>
    <row r="184" spans="1:65" s="11" customFormat="1" ht="11.25">
      <c r="B184" s="208"/>
      <c r="C184" s="209"/>
      <c r="D184" s="177" t="s">
        <v>365</v>
      </c>
      <c r="E184" s="210" t="s">
        <v>1</v>
      </c>
      <c r="F184" s="211" t="s">
        <v>367</v>
      </c>
      <c r="G184" s="209"/>
      <c r="H184" s="212">
        <v>51.66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365</v>
      </c>
      <c r="AU184" s="218" t="s">
        <v>85</v>
      </c>
      <c r="AV184" s="11" t="s">
        <v>148</v>
      </c>
      <c r="AW184" s="11" t="s">
        <v>32</v>
      </c>
      <c r="AX184" s="11" t="s">
        <v>83</v>
      </c>
      <c r="AY184" s="218" t="s">
        <v>149</v>
      </c>
    </row>
    <row r="185" spans="1:65" s="2" customFormat="1" ht="24.2" customHeight="1">
      <c r="A185" s="34"/>
      <c r="B185" s="35"/>
      <c r="C185" s="164" t="s">
        <v>178</v>
      </c>
      <c r="D185" s="164" t="s">
        <v>144</v>
      </c>
      <c r="E185" s="165" t="s">
        <v>1221</v>
      </c>
      <c r="F185" s="166" t="s">
        <v>1222</v>
      </c>
      <c r="G185" s="167" t="s">
        <v>454</v>
      </c>
      <c r="H185" s="168">
        <v>80</v>
      </c>
      <c r="I185" s="169"/>
      <c r="J185" s="170">
        <f>ROUND(I185*H185,2)</f>
        <v>0</v>
      </c>
      <c r="K185" s="166" t="s">
        <v>1171</v>
      </c>
      <c r="L185" s="39"/>
      <c r="M185" s="171" t="s">
        <v>1</v>
      </c>
      <c r="N185" s="172" t="s">
        <v>41</v>
      </c>
      <c r="O185" s="71"/>
      <c r="P185" s="173">
        <f>O185*H185</f>
        <v>0</v>
      </c>
      <c r="Q185" s="173">
        <v>0</v>
      </c>
      <c r="R185" s="173">
        <f>Q185*H185</f>
        <v>0</v>
      </c>
      <c r="S185" s="173">
        <v>0</v>
      </c>
      <c r="T185" s="17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5" t="s">
        <v>148</v>
      </c>
      <c r="AT185" s="175" t="s">
        <v>144</v>
      </c>
      <c r="AU185" s="175" t="s">
        <v>85</v>
      </c>
      <c r="AY185" s="17" t="s">
        <v>149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83</v>
      </c>
      <c r="BK185" s="176">
        <f>ROUND(I185*H185,2)</f>
        <v>0</v>
      </c>
      <c r="BL185" s="17" t="s">
        <v>148</v>
      </c>
      <c r="BM185" s="175" t="s">
        <v>213</v>
      </c>
    </row>
    <row r="186" spans="1:65" s="12" customFormat="1" ht="11.25">
      <c r="B186" s="219"/>
      <c r="C186" s="220"/>
      <c r="D186" s="177" t="s">
        <v>365</v>
      </c>
      <c r="E186" s="221" t="s">
        <v>1</v>
      </c>
      <c r="F186" s="222" t="s">
        <v>1172</v>
      </c>
      <c r="G186" s="220"/>
      <c r="H186" s="221" t="s">
        <v>1</v>
      </c>
      <c r="I186" s="223"/>
      <c r="J186" s="220"/>
      <c r="K186" s="220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365</v>
      </c>
      <c r="AU186" s="228" t="s">
        <v>85</v>
      </c>
      <c r="AV186" s="12" t="s">
        <v>83</v>
      </c>
      <c r="AW186" s="12" t="s">
        <v>32</v>
      </c>
      <c r="AX186" s="12" t="s">
        <v>76</v>
      </c>
      <c r="AY186" s="228" t="s">
        <v>149</v>
      </c>
    </row>
    <row r="187" spans="1:65" s="10" customFormat="1" ht="11.25">
      <c r="B187" s="197"/>
      <c r="C187" s="198"/>
      <c r="D187" s="177" t="s">
        <v>365</v>
      </c>
      <c r="E187" s="199" t="s">
        <v>1</v>
      </c>
      <c r="F187" s="200" t="s">
        <v>1223</v>
      </c>
      <c r="G187" s="198"/>
      <c r="H187" s="201">
        <v>80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365</v>
      </c>
      <c r="AU187" s="207" t="s">
        <v>85</v>
      </c>
      <c r="AV187" s="10" t="s">
        <v>85</v>
      </c>
      <c r="AW187" s="10" t="s">
        <v>32</v>
      </c>
      <c r="AX187" s="10" t="s">
        <v>76</v>
      </c>
      <c r="AY187" s="207" t="s">
        <v>149</v>
      </c>
    </row>
    <row r="188" spans="1:65" s="11" customFormat="1" ht="11.25">
      <c r="B188" s="208"/>
      <c r="C188" s="209"/>
      <c r="D188" s="177" t="s">
        <v>365</v>
      </c>
      <c r="E188" s="210" t="s">
        <v>1</v>
      </c>
      <c r="F188" s="211" t="s">
        <v>367</v>
      </c>
      <c r="G188" s="209"/>
      <c r="H188" s="212">
        <v>80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365</v>
      </c>
      <c r="AU188" s="218" t="s">
        <v>85</v>
      </c>
      <c r="AV188" s="11" t="s">
        <v>148</v>
      </c>
      <c r="AW188" s="11" t="s">
        <v>32</v>
      </c>
      <c r="AX188" s="11" t="s">
        <v>83</v>
      </c>
      <c r="AY188" s="218" t="s">
        <v>149</v>
      </c>
    </row>
    <row r="189" spans="1:65" s="2" customFormat="1" ht="16.5" customHeight="1">
      <c r="A189" s="34"/>
      <c r="B189" s="35"/>
      <c r="C189" s="182" t="s">
        <v>8</v>
      </c>
      <c r="D189" s="182" t="s">
        <v>258</v>
      </c>
      <c r="E189" s="183" t="s">
        <v>1224</v>
      </c>
      <c r="F189" s="184" t="s">
        <v>1225</v>
      </c>
      <c r="G189" s="185" t="s">
        <v>370</v>
      </c>
      <c r="H189" s="186">
        <v>15.2</v>
      </c>
      <c r="I189" s="187"/>
      <c r="J189" s="188">
        <f>ROUND(I189*H189,2)</f>
        <v>0</v>
      </c>
      <c r="K189" s="184" t="s">
        <v>1171</v>
      </c>
      <c r="L189" s="189"/>
      <c r="M189" s="190" t="s">
        <v>1</v>
      </c>
      <c r="N189" s="191" t="s">
        <v>41</v>
      </c>
      <c r="O189" s="71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5" t="s">
        <v>164</v>
      </c>
      <c r="AT189" s="175" t="s">
        <v>258</v>
      </c>
      <c r="AU189" s="175" t="s">
        <v>85</v>
      </c>
      <c r="AY189" s="17" t="s">
        <v>149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83</v>
      </c>
      <c r="BK189" s="176">
        <f>ROUND(I189*H189,2)</f>
        <v>0</v>
      </c>
      <c r="BL189" s="17" t="s">
        <v>148</v>
      </c>
      <c r="BM189" s="175" t="s">
        <v>217</v>
      </c>
    </row>
    <row r="190" spans="1:65" s="12" customFormat="1" ht="11.25">
      <c r="B190" s="219"/>
      <c r="C190" s="220"/>
      <c r="D190" s="177" t="s">
        <v>365</v>
      </c>
      <c r="E190" s="221" t="s">
        <v>1</v>
      </c>
      <c r="F190" s="222" t="s">
        <v>1172</v>
      </c>
      <c r="G190" s="220"/>
      <c r="H190" s="221" t="s">
        <v>1</v>
      </c>
      <c r="I190" s="223"/>
      <c r="J190" s="220"/>
      <c r="K190" s="220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365</v>
      </c>
      <c r="AU190" s="228" t="s">
        <v>85</v>
      </c>
      <c r="AV190" s="12" t="s">
        <v>83</v>
      </c>
      <c r="AW190" s="12" t="s">
        <v>32</v>
      </c>
      <c r="AX190" s="12" t="s">
        <v>76</v>
      </c>
      <c r="AY190" s="228" t="s">
        <v>149</v>
      </c>
    </row>
    <row r="191" spans="1:65" s="10" customFormat="1" ht="11.25">
      <c r="B191" s="197"/>
      <c r="C191" s="198"/>
      <c r="D191" s="177" t="s">
        <v>365</v>
      </c>
      <c r="E191" s="199" t="s">
        <v>1</v>
      </c>
      <c r="F191" s="200" t="s">
        <v>1226</v>
      </c>
      <c r="G191" s="198"/>
      <c r="H191" s="201">
        <v>15.2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365</v>
      </c>
      <c r="AU191" s="207" t="s">
        <v>85</v>
      </c>
      <c r="AV191" s="10" t="s">
        <v>85</v>
      </c>
      <c r="AW191" s="10" t="s">
        <v>32</v>
      </c>
      <c r="AX191" s="10" t="s">
        <v>76</v>
      </c>
      <c r="AY191" s="207" t="s">
        <v>149</v>
      </c>
    </row>
    <row r="192" spans="1:65" s="11" customFormat="1" ht="11.25">
      <c r="B192" s="208"/>
      <c r="C192" s="209"/>
      <c r="D192" s="177" t="s">
        <v>365</v>
      </c>
      <c r="E192" s="210" t="s">
        <v>1</v>
      </c>
      <c r="F192" s="211" t="s">
        <v>367</v>
      </c>
      <c r="G192" s="209"/>
      <c r="H192" s="212">
        <v>15.2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365</v>
      </c>
      <c r="AU192" s="218" t="s">
        <v>85</v>
      </c>
      <c r="AV192" s="11" t="s">
        <v>148</v>
      </c>
      <c r="AW192" s="11" t="s">
        <v>32</v>
      </c>
      <c r="AX192" s="11" t="s">
        <v>83</v>
      </c>
      <c r="AY192" s="218" t="s">
        <v>149</v>
      </c>
    </row>
    <row r="193" spans="1:65" s="2" customFormat="1" ht="16.5" customHeight="1">
      <c r="A193" s="34"/>
      <c r="B193" s="35"/>
      <c r="C193" s="164" t="s">
        <v>182</v>
      </c>
      <c r="D193" s="164" t="s">
        <v>144</v>
      </c>
      <c r="E193" s="165" t="s">
        <v>1227</v>
      </c>
      <c r="F193" s="166" t="s">
        <v>1228</v>
      </c>
      <c r="G193" s="167" t="s">
        <v>454</v>
      </c>
      <c r="H193" s="168">
        <v>80</v>
      </c>
      <c r="I193" s="169"/>
      <c r="J193" s="170">
        <f>ROUND(I193*H193,2)</f>
        <v>0</v>
      </c>
      <c r="K193" s="166" t="s">
        <v>1171</v>
      </c>
      <c r="L193" s="39"/>
      <c r="M193" s="171" t="s">
        <v>1</v>
      </c>
      <c r="N193" s="172" t="s">
        <v>41</v>
      </c>
      <c r="O193" s="71"/>
      <c r="P193" s="173">
        <f>O193*H193</f>
        <v>0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5" t="s">
        <v>148</v>
      </c>
      <c r="AT193" s="175" t="s">
        <v>144</v>
      </c>
      <c r="AU193" s="175" t="s">
        <v>85</v>
      </c>
      <c r="AY193" s="17" t="s">
        <v>149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83</v>
      </c>
      <c r="BK193" s="176">
        <f>ROUND(I193*H193,2)</f>
        <v>0</v>
      </c>
      <c r="BL193" s="17" t="s">
        <v>148</v>
      </c>
      <c r="BM193" s="175" t="s">
        <v>221</v>
      </c>
    </row>
    <row r="194" spans="1:65" s="10" customFormat="1" ht="11.25">
      <c r="B194" s="197"/>
      <c r="C194" s="198"/>
      <c r="D194" s="177" t="s">
        <v>365</v>
      </c>
      <c r="E194" s="199" t="s">
        <v>1</v>
      </c>
      <c r="F194" s="200" t="s">
        <v>1229</v>
      </c>
      <c r="G194" s="198"/>
      <c r="H194" s="201">
        <v>80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365</v>
      </c>
      <c r="AU194" s="207" t="s">
        <v>85</v>
      </c>
      <c r="AV194" s="10" t="s">
        <v>85</v>
      </c>
      <c r="AW194" s="10" t="s">
        <v>32</v>
      </c>
      <c r="AX194" s="10" t="s">
        <v>76</v>
      </c>
      <c r="AY194" s="207" t="s">
        <v>149</v>
      </c>
    </row>
    <row r="195" spans="1:65" s="11" customFormat="1" ht="11.25">
      <c r="B195" s="208"/>
      <c r="C195" s="209"/>
      <c r="D195" s="177" t="s">
        <v>365</v>
      </c>
      <c r="E195" s="210" t="s">
        <v>1</v>
      </c>
      <c r="F195" s="211" t="s">
        <v>367</v>
      </c>
      <c r="G195" s="209"/>
      <c r="H195" s="212">
        <v>80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365</v>
      </c>
      <c r="AU195" s="218" t="s">
        <v>85</v>
      </c>
      <c r="AV195" s="11" t="s">
        <v>148</v>
      </c>
      <c r="AW195" s="11" t="s">
        <v>32</v>
      </c>
      <c r="AX195" s="11" t="s">
        <v>83</v>
      </c>
      <c r="AY195" s="218" t="s">
        <v>149</v>
      </c>
    </row>
    <row r="196" spans="1:65" s="2" customFormat="1" ht="16.5" customHeight="1">
      <c r="A196" s="34"/>
      <c r="B196" s="35"/>
      <c r="C196" s="164" t="s">
        <v>218</v>
      </c>
      <c r="D196" s="164" t="s">
        <v>144</v>
      </c>
      <c r="E196" s="165" t="s">
        <v>1230</v>
      </c>
      <c r="F196" s="166" t="s">
        <v>1231</v>
      </c>
      <c r="G196" s="167" t="s">
        <v>454</v>
      </c>
      <c r="H196" s="168">
        <v>80</v>
      </c>
      <c r="I196" s="169"/>
      <c r="J196" s="170">
        <f>ROUND(I196*H196,2)</f>
        <v>0</v>
      </c>
      <c r="K196" s="166" t="s">
        <v>1171</v>
      </c>
      <c r="L196" s="39"/>
      <c r="M196" s="171" t="s">
        <v>1</v>
      </c>
      <c r="N196" s="172" t="s">
        <v>41</v>
      </c>
      <c r="O196" s="71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5" t="s">
        <v>148</v>
      </c>
      <c r="AT196" s="175" t="s">
        <v>144</v>
      </c>
      <c r="AU196" s="175" t="s">
        <v>85</v>
      </c>
      <c r="AY196" s="17" t="s">
        <v>149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83</v>
      </c>
      <c r="BK196" s="176">
        <f>ROUND(I196*H196,2)</f>
        <v>0</v>
      </c>
      <c r="BL196" s="17" t="s">
        <v>148</v>
      </c>
      <c r="BM196" s="175" t="s">
        <v>225</v>
      </c>
    </row>
    <row r="197" spans="1:65" s="12" customFormat="1" ht="11.25">
      <c r="B197" s="219"/>
      <c r="C197" s="220"/>
      <c r="D197" s="177" t="s">
        <v>365</v>
      </c>
      <c r="E197" s="221" t="s">
        <v>1</v>
      </c>
      <c r="F197" s="222" t="s">
        <v>1172</v>
      </c>
      <c r="G197" s="220"/>
      <c r="H197" s="221" t="s">
        <v>1</v>
      </c>
      <c r="I197" s="223"/>
      <c r="J197" s="220"/>
      <c r="K197" s="220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365</v>
      </c>
      <c r="AU197" s="228" t="s">
        <v>85</v>
      </c>
      <c r="AV197" s="12" t="s">
        <v>83</v>
      </c>
      <c r="AW197" s="12" t="s">
        <v>32</v>
      </c>
      <c r="AX197" s="12" t="s">
        <v>76</v>
      </c>
      <c r="AY197" s="228" t="s">
        <v>149</v>
      </c>
    </row>
    <row r="198" spans="1:65" s="10" customFormat="1" ht="11.25">
      <c r="B198" s="197"/>
      <c r="C198" s="198"/>
      <c r="D198" s="177" t="s">
        <v>365</v>
      </c>
      <c r="E198" s="199" t="s">
        <v>1</v>
      </c>
      <c r="F198" s="200" t="s">
        <v>1232</v>
      </c>
      <c r="G198" s="198"/>
      <c r="H198" s="201">
        <v>80</v>
      </c>
      <c r="I198" s="202"/>
      <c r="J198" s="198"/>
      <c r="K198" s="198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365</v>
      </c>
      <c r="AU198" s="207" t="s">
        <v>85</v>
      </c>
      <c r="AV198" s="10" t="s">
        <v>85</v>
      </c>
      <c r="AW198" s="10" t="s">
        <v>32</v>
      </c>
      <c r="AX198" s="10" t="s">
        <v>76</v>
      </c>
      <c r="AY198" s="207" t="s">
        <v>149</v>
      </c>
    </row>
    <row r="199" spans="1:65" s="11" customFormat="1" ht="11.25">
      <c r="B199" s="208"/>
      <c r="C199" s="209"/>
      <c r="D199" s="177" t="s">
        <v>365</v>
      </c>
      <c r="E199" s="210" t="s">
        <v>1</v>
      </c>
      <c r="F199" s="211" t="s">
        <v>367</v>
      </c>
      <c r="G199" s="209"/>
      <c r="H199" s="212">
        <v>80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365</v>
      </c>
      <c r="AU199" s="218" t="s">
        <v>85</v>
      </c>
      <c r="AV199" s="11" t="s">
        <v>148</v>
      </c>
      <c r="AW199" s="11" t="s">
        <v>32</v>
      </c>
      <c r="AX199" s="11" t="s">
        <v>83</v>
      </c>
      <c r="AY199" s="218" t="s">
        <v>149</v>
      </c>
    </row>
    <row r="200" spans="1:65" s="2" customFormat="1" ht="16.5" customHeight="1">
      <c r="A200" s="34"/>
      <c r="B200" s="35"/>
      <c r="C200" s="182" t="s">
        <v>187</v>
      </c>
      <c r="D200" s="182" t="s">
        <v>258</v>
      </c>
      <c r="E200" s="183" t="s">
        <v>1233</v>
      </c>
      <c r="F200" s="184" t="s">
        <v>1234</v>
      </c>
      <c r="G200" s="185" t="s">
        <v>786</v>
      </c>
      <c r="H200" s="186">
        <v>2</v>
      </c>
      <c r="I200" s="187"/>
      <c r="J200" s="188">
        <f>ROUND(I200*H200,2)</f>
        <v>0</v>
      </c>
      <c r="K200" s="184" t="s">
        <v>1171</v>
      </c>
      <c r="L200" s="189"/>
      <c r="M200" s="190" t="s">
        <v>1</v>
      </c>
      <c r="N200" s="191" t="s">
        <v>41</v>
      </c>
      <c r="O200" s="71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5" t="s">
        <v>164</v>
      </c>
      <c r="AT200" s="175" t="s">
        <v>258</v>
      </c>
      <c r="AU200" s="175" t="s">
        <v>85</v>
      </c>
      <c r="AY200" s="17" t="s">
        <v>149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83</v>
      </c>
      <c r="BK200" s="176">
        <f>ROUND(I200*H200,2)</f>
        <v>0</v>
      </c>
      <c r="BL200" s="17" t="s">
        <v>148</v>
      </c>
      <c r="BM200" s="175" t="s">
        <v>230</v>
      </c>
    </row>
    <row r="201" spans="1:65" s="10" customFormat="1" ht="11.25">
      <c r="B201" s="197"/>
      <c r="C201" s="198"/>
      <c r="D201" s="177" t="s">
        <v>365</v>
      </c>
      <c r="E201" s="199" t="s">
        <v>1</v>
      </c>
      <c r="F201" s="200" t="s">
        <v>1235</v>
      </c>
      <c r="G201" s="198"/>
      <c r="H201" s="201">
        <v>2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365</v>
      </c>
      <c r="AU201" s="207" t="s">
        <v>85</v>
      </c>
      <c r="AV201" s="10" t="s">
        <v>85</v>
      </c>
      <c r="AW201" s="10" t="s">
        <v>32</v>
      </c>
      <c r="AX201" s="10" t="s">
        <v>76</v>
      </c>
      <c r="AY201" s="207" t="s">
        <v>149</v>
      </c>
    </row>
    <row r="202" spans="1:65" s="11" customFormat="1" ht="11.25">
      <c r="B202" s="208"/>
      <c r="C202" s="209"/>
      <c r="D202" s="177" t="s">
        <v>365</v>
      </c>
      <c r="E202" s="210" t="s">
        <v>1</v>
      </c>
      <c r="F202" s="211" t="s">
        <v>367</v>
      </c>
      <c r="G202" s="209"/>
      <c r="H202" s="212">
        <v>2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365</v>
      </c>
      <c r="AU202" s="218" t="s">
        <v>85</v>
      </c>
      <c r="AV202" s="11" t="s">
        <v>148</v>
      </c>
      <c r="AW202" s="11" t="s">
        <v>32</v>
      </c>
      <c r="AX202" s="11" t="s">
        <v>83</v>
      </c>
      <c r="AY202" s="218" t="s">
        <v>149</v>
      </c>
    </row>
    <row r="203" spans="1:65" s="14" customFormat="1" ht="22.9" customHeight="1">
      <c r="B203" s="238"/>
      <c r="C203" s="239"/>
      <c r="D203" s="240" t="s">
        <v>75</v>
      </c>
      <c r="E203" s="260" t="s">
        <v>85</v>
      </c>
      <c r="F203" s="260" t="s">
        <v>1236</v>
      </c>
      <c r="G203" s="239"/>
      <c r="H203" s="239"/>
      <c r="I203" s="242"/>
      <c r="J203" s="261">
        <f>BK203</f>
        <v>0</v>
      </c>
      <c r="K203" s="239"/>
      <c r="L203" s="244"/>
      <c r="M203" s="245"/>
      <c r="N203" s="246"/>
      <c r="O203" s="246"/>
      <c r="P203" s="247">
        <f>SUM(P204:P224)</f>
        <v>0</v>
      </c>
      <c r="Q203" s="246"/>
      <c r="R203" s="247">
        <f>SUM(R204:R224)</f>
        <v>0</v>
      </c>
      <c r="S203" s="246"/>
      <c r="T203" s="248">
        <f>SUM(T204:T224)</f>
        <v>0</v>
      </c>
      <c r="AR203" s="249" t="s">
        <v>83</v>
      </c>
      <c r="AT203" s="250" t="s">
        <v>75</v>
      </c>
      <c r="AU203" s="250" t="s">
        <v>83</v>
      </c>
      <c r="AY203" s="249" t="s">
        <v>149</v>
      </c>
      <c r="BK203" s="251">
        <f>SUM(BK204:BK224)</f>
        <v>0</v>
      </c>
    </row>
    <row r="204" spans="1:65" s="2" customFormat="1" ht="21.75" customHeight="1">
      <c r="A204" s="34"/>
      <c r="B204" s="35"/>
      <c r="C204" s="164" t="s">
        <v>227</v>
      </c>
      <c r="D204" s="164" t="s">
        <v>144</v>
      </c>
      <c r="E204" s="165" t="s">
        <v>1237</v>
      </c>
      <c r="F204" s="166" t="s">
        <v>1238</v>
      </c>
      <c r="G204" s="167" t="s">
        <v>462</v>
      </c>
      <c r="H204" s="168">
        <v>1.89</v>
      </c>
      <c r="I204" s="169"/>
      <c r="J204" s="170">
        <f>ROUND(I204*H204,2)</f>
        <v>0</v>
      </c>
      <c r="K204" s="166" t="s">
        <v>1171</v>
      </c>
      <c r="L204" s="39"/>
      <c r="M204" s="171" t="s">
        <v>1</v>
      </c>
      <c r="N204" s="172" t="s">
        <v>41</v>
      </c>
      <c r="O204" s="71"/>
      <c r="P204" s="173">
        <f>O204*H204</f>
        <v>0</v>
      </c>
      <c r="Q204" s="173">
        <v>0</v>
      </c>
      <c r="R204" s="173">
        <f>Q204*H204</f>
        <v>0</v>
      </c>
      <c r="S204" s="173">
        <v>0</v>
      </c>
      <c r="T204" s="17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5" t="s">
        <v>148</v>
      </c>
      <c r="AT204" s="175" t="s">
        <v>144</v>
      </c>
      <c r="AU204" s="175" t="s">
        <v>85</v>
      </c>
      <c r="AY204" s="17" t="s">
        <v>149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7" t="s">
        <v>83</v>
      </c>
      <c r="BK204" s="176">
        <f>ROUND(I204*H204,2)</f>
        <v>0</v>
      </c>
      <c r="BL204" s="17" t="s">
        <v>148</v>
      </c>
      <c r="BM204" s="175" t="s">
        <v>234</v>
      </c>
    </row>
    <row r="205" spans="1:65" s="12" customFormat="1" ht="11.25">
      <c r="B205" s="219"/>
      <c r="C205" s="220"/>
      <c r="D205" s="177" t="s">
        <v>365</v>
      </c>
      <c r="E205" s="221" t="s">
        <v>1</v>
      </c>
      <c r="F205" s="222" t="s">
        <v>1239</v>
      </c>
      <c r="G205" s="220"/>
      <c r="H205" s="221" t="s">
        <v>1</v>
      </c>
      <c r="I205" s="223"/>
      <c r="J205" s="220"/>
      <c r="K205" s="220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365</v>
      </c>
      <c r="AU205" s="228" t="s">
        <v>85</v>
      </c>
      <c r="AV205" s="12" t="s">
        <v>83</v>
      </c>
      <c r="AW205" s="12" t="s">
        <v>32</v>
      </c>
      <c r="AX205" s="12" t="s">
        <v>76</v>
      </c>
      <c r="AY205" s="228" t="s">
        <v>149</v>
      </c>
    </row>
    <row r="206" spans="1:65" s="10" customFormat="1" ht="11.25">
      <c r="B206" s="197"/>
      <c r="C206" s="198"/>
      <c r="D206" s="177" t="s">
        <v>365</v>
      </c>
      <c r="E206" s="199" t="s">
        <v>1</v>
      </c>
      <c r="F206" s="200" t="s">
        <v>1240</v>
      </c>
      <c r="G206" s="198"/>
      <c r="H206" s="201">
        <v>1.89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365</v>
      </c>
      <c r="AU206" s="207" t="s">
        <v>85</v>
      </c>
      <c r="AV206" s="10" t="s">
        <v>85</v>
      </c>
      <c r="AW206" s="10" t="s">
        <v>32</v>
      </c>
      <c r="AX206" s="10" t="s">
        <v>76</v>
      </c>
      <c r="AY206" s="207" t="s">
        <v>149</v>
      </c>
    </row>
    <row r="207" spans="1:65" s="11" customFormat="1" ht="11.25">
      <c r="B207" s="208"/>
      <c r="C207" s="209"/>
      <c r="D207" s="177" t="s">
        <v>365</v>
      </c>
      <c r="E207" s="210" t="s">
        <v>1</v>
      </c>
      <c r="F207" s="211" t="s">
        <v>367</v>
      </c>
      <c r="G207" s="209"/>
      <c r="H207" s="212">
        <v>1.89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365</v>
      </c>
      <c r="AU207" s="218" t="s">
        <v>85</v>
      </c>
      <c r="AV207" s="11" t="s">
        <v>148</v>
      </c>
      <c r="AW207" s="11" t="s">
        <v>32</v>
      </c>
      <c r="AX207" s="11" t="s">
        <v>83</v>
      </c>
      <c r="AY207" s="218" t="s">
        <v>149</v>
      </c>
    </row>
    <row r="208" spans="1:65" s="2" customFormat="1" ht="33" customHeight="1">
      <c r="A208" s="34"/>
      <c r="B208" s="35"/>
      <c r="C208" s="164" t="s">
        <v>191</v>
      </c>
      <c r="D208" s="164" t="s">
        <v>144</v>
      </c>
      <c r="E208" s="165" t="s">
        <v>1241</v>
      </c>
      <c r="F208" s="166" t="s">
        <v>1242</v>
      </c>
      <c r="G208" s="167" t="s">
        <v>462</v>
      </c>
      <c r="H208" s="168">
        <v>1.89</v>
      </c>
      <c r="I208" s="169"/>
      <c r="J208" s="170">
        <f>ROUND(I208*H208,2)</f>
        <v>0</v>
      </c>
      <c r="K208" s="166" t="s">
        <v>1171</v>
      </c>
      <c r="L208" s="39"/>
      <c r="M208" s="171" t="s">
        <v>1</v>
      </c>
      <c r="N208" s="172" t="s">
        <v>41</v>
      </c>
      <c r="O208" s="71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5" t="s">
        <v>148</v>
      </c>
      <c r="AT208" s="175" t="s">
        <v>144</v>
      </c>
      <c r="AU208" s="175" t="s">
        <v>85</v>
      </c>
      <c r="AY208" s="17" t="s">
        <v>149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83</v>
      </c>
      <c r="BK208" s="176">
        <f>ROUND(I208*H208,2)</f>
        <v>0</v>
      </c>
      <c r="BL208" s="17" t="s">
        <v>148</v>
      </c>
      <c r="BM208" s="175" t="s">
        <v>238</v>
      </c>
    </row>
    <row r="209" spans="1:65" s="2" customFormat="1" ht="16.5" customHeight="1">
      <c r="A209" s="34"/>
      <c r="B209" s="35"/>
      <c r="C209" s="164" t="s">
        <v>7</v>
      </c>
      <c r="D209" s="164" t="s">
        <v>144</v>
      </c>
      <c r="E209" s="165" t="s">
        <v>1243</v>
      </c>
      <c r="F209" s="166" t="s">
        <v>1244</v>
      </c>
      <c r="G209" s="167" t="s">
        <v>454</v>
      </c>
      <c r="H209" s="168">
        <v>5.56</v>
      </c>
      <c r="I209" s="169"/>
      <c r="J209" s="170">
        <f>ROUND(I209*H209,2)</f>
        <v>0</v>
      </c>
      <c r="K209" s="166" t="s">
        <v>1171</v>
      </c>
      <c r="L209" s="39"/>
      <c r="M209" s="171" t="s">
        <v>1</v>
      </c>
      <c r="N209" s="172" t="s">
        <v>41</v>
      </c>
      <c r="O209" s="7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5" t="s">
        <v>148</v>
      </c>
      <c r="AT209" s="175" t="s">
        <v>144</v>
      </c>
      <c r="AU209" s="175" t="s">
        <v>85</v>
      </c>
      <c r="AY209" s="17" t="s">
        <v>149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83</v>
      </c>
      <c r="BK209" s="176">
        <f>ROUND(I209*H209,2)</f>
        <v>0</v>
      </c>
      <c r="BL209" s="17" t="s">
        <v>148</v>
      </c>
      <c r="BM209" s="175" t="s">
        <v>242</v>
      </c>
    </row>
    <row r="210" spans="1:65" s="12" customFormat="1" ht="11.25">
      <c r="B210" s="219"/>
      <c r="C210" s="220"/>
      <c r="D210" s="177" t="s">
        <v>365</v>
      </c>
      <c r="E210" s="221" t="s">
        <v>1</v>
      </c>
      <c r="F210" s="222" t="s">
        <v>1245</v>
      </c>
      <c r="G210" s="220"/>
      <c r="H210" s="221" t="s">
        <v>1</v>
      </c>
      <c r="I210" s="223"/>
      <c r="J210" s="220"/>
      <c r="K210" s="220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365</v>
      </c>
      <c r="AU210" s="228" t="s">
        <v>85</v>
      </c>
      <c r="AV210" s="12" t="s">
        <v>83</v>
      </c>
      <c r="AW210" s="12" t="s">
        <v>32</v>
      </c>
      <c r="AX210" s="12" t="s">
        <v>76</v>
      </c>
      <c r="AY210" s="228" t="s">
        <v>149</v>
      </c>
    </row>
    <row r="211" spans="1:65" s="10" customFormat="1" ht="11.25">
      <c r="B211" s="197"/>
      <c r="C211" s="198"/>
      <c r="D211" s="177" t="s">
        <v>365</v>
      </c>
      <c r="E211" s="199" t="s">
        <v>1</v>
      </c>
      <c r="F211" s="200" t="s">
        <v>1246</v>
      </c>
      <c r="G211" s="198"/>
      <c r="H211" s="201">
        <v>4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365</v>
      </c>
      <c r="AU211" s="207" t="s">
        <v>85</v>
      </c>
      <c r="AV211" s="10" t="s">
        <v>85</v>
      </c>
      <c r="AW211" s="10" t="s">
        <v>32</v>
      </c>
      <c r="AX211" s="10" t="s">
        <v>76</v>
      </c>
      <c r="AY211" s="207" t="s">
        <v>149</v>
      </c>
    </row>
    <row r="212" spans="1:65" s="12" customFormat="1" ht="11.25">
      <c r="B212" s="219"/>
      <c r="C212" s="220"/>
      <c r="D212" s="177" t="s">
        <v>365</v>
      </c>
      <c r="E212" s="221" t="s">
        <v>1</v>
      </c>
      <c r="F212" s="222" t="s">
        <v>1247</v>
      </c>
      <c r="G212" s="220"/>
      <c r="H212" s="221" t="s">
        <v>1</v>
      </c>
      <c r="I212" s="223"/>
      <c r="J212" s="220"/>
      <c r="K212" s="220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365</v>
      </c>
      <c r="AU212" s="228" t="s">
        <v>85</v>
      </c>
      <c r="AV212" s="12" t="s">
        <v>83</v>
      </c>
      <c r="AW212" s="12" t="s">
        <v>32</v>
      </c>
      <c r="AX212" s="12" t="s">
        <v>76</v>
      </c>
      <c r="AY212" s="228" t="s">
        <v>149</v>
      </c>
    </row>
    <row r="213" spans="1:65" s="10" customFormat="1" ht="11.25">
      <c r="B213" s="197"/>
      <c r="C213" s="198"/>
      <c r="D213" s="177" t="s">
        <v>365</v>
      </c>
      <c r="E213" s="199" t="s">
        <v>1</v>
      </c>
      <c r="F213" s="200" t="s">
        <v>1248</v>
      </c>
      <c r="G213" s="198"/>
      <c r="H213" s="201">
        <v>1.56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365</v>
      </c>
      <c r="AU213" s="207" t="s">
        <v>85</v>
      </c>
      <c r="AV213" s="10" t="s">
        <v>85</v>
      </c>
      <c r="AW213" s="10" t="s">
        <v>32</v>
      </c>
      <c r="AX213" s="10" t="s">
        <v>76</v>
      </c>
      <c r="AY213" s="207" t="s">
        <v>149</v>
      </c>
    </row>
    <row r="214" spans="1:65" s="11" customFormat="1" ht="11.25">
      <c r="B214" s="208"/>
      <c r="C214" s="209"/>
      <c r="D214" s="177" t="s">
        <v>365</v>
      </c>
      <c r="E214" s="210" t="s">
        <v>1</v>
      </c>
      <c r="F214" s="211" t="s">
        <v>367</v>
      </c>
      <c r="G214" s="209"/>
      <c r="H214" s="212">
        <v>5.5600000000000005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365</v>
      </c>
      <c r="AU214" s="218" t="s">
        <v>85</v>
      </c>
      <c r="AV214" s="11" t="s">
        <v>148</v>
      </c>
      <c r="AW214" s="11" t="s">
        <v>32</v>
      </c>
      <c r="AX214" s="11" t="s">
        <v>83</v>
      </c>
      <c r="AY214" s="218" t="s">
        <v>149</v>
      </c>
    </row>
    <row r="215" spans="1:65" s="2" customFormat="1" ht="16.5" customHeight="1">
      <c r="A215" s="34"/>
      <c r="B215" s="35"/>
      <c r="C215" s="164" t="s">
        <v>196</v>
      </c>
      <c r="D215" s="164" t="s">
        <v>144</v>
      </c>
      <c r="E215" s="165" t="s">
        <v>1249</v>
      </c>
      <c r="F215" s="166" t="s">
        <v>1250</v>
      </c>
      <c r="G215" s="167" t="s">
        <v>454</v>
      </c>
      <c r="H215" s="168">
        <v>5.56</v>
      </c>
      <c r="I215" s="169"/>
      <c r="J215" s="170">
        <f>ROUND(I215*H215,2)</f>
        <v>0</v>
      </c>
      <c r="K215" s="166" t="s">
        <v>1171</v>
      </c>
      <c r="L215" s="39"/>
      <c r="M215" s="171" t="s">
        <v>1</v>
      </c>
      <c r="N215" s="172" t="s">
        <v>41</v>
      </c>
      <c r="O215" s="71"/>
      <c r="P215" s="173">
        <f>O215*H215</f>
        <v>0</v>
      </c>
      <c r="Q215" s="173">
        <v>0</v>
      </c>
      <c r="R215" s="173">
        <f>Q215*H215</f>
        <v>0</v>
      </c>
      <c r="S215" s="173">
        <v>0</v>
      </c>
      <c r="T215" s="17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5" t="s">
        <v>148</v>
      </c>
      <c r="AT215" s="175" t="s">
        <v>144</v>
      </c>
      <c r="AU215" s="175" t="s">
        <v>85</v>
      </c>
      <c r="AY215" s="17" t="s">
        <v>149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83</v>
      </c>
      <c r="BK215" s="176">
        <f>ROUND(I215*H215,2)</f>
        <v>0</v>
      </c>
      <c r="BL215" s="17" t="s">
        <v>148</v>
      </c>
      <c r="BM215" s="175" t="s">
        <v>247</v>
      </c>
    </row>
    <row r="216" spans="1:65" s="2" customFormat="1" ht="21.75" customHeight="1">
      <c r="A216" s="34"/>
      <c r="B216" s="35"/>
      <c r="C216" s="164" t="s">
        <v>244</v>
      </c>
      <c r="D216" s="164" t="s">
        <v>144</v>
      </c>
      <c r="E216" s="165" t="s">
        <v>1251</v>
      </c>
      <c r="F216" s="166" t="s">
        <v>1252</v>
      </c>
      <c r="G216" s="167" t="s">
        <v>370</v>
      </c>
      <c r="H216" s="168">
        <v>7.1999999999999995E-2</v>
      </c>
      <c r="I216" s="169"/>
      <c r="J216" s="170">
        <f>ROUND(I216*H216,2)</f>
        <v>0</v>
      </c>
      <c r="K216" s="166" t="s">
        <v>1171</v>
      </c>
      <c r="L216" s="39"/>
      <c r="M216" s="171" t="s">
        <v>1</v>
      </c>
      <c r="N216" s="172" t="s">
        <v>41</v>
      </c>
      <c r="O216" s="71"/>
      <c r="P216" s="173">
        <f>O216*H216</f>
        <v>0</v>
      </c>
      <c r="Q216" s="173">
        <v>0</v>
      </c>
      <c r="R216" s="173">
        <f>Q216*H216</f>
        <v>0</v>
      </c>
      <c r="S216" s="173">
        <v>0</v>
      </c>
      <c r="T216" s="17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5" t="s">
        <v>148</v>
      </c>
      <c r="AT216" s="175" t="s">
        <v>144</v>
      </c>
      <c r="AU216" s="175" t="s">
        <v>85</v>
      </c>
      <c r="AY216" s="17" t="s">
        <v>149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7" t="s">
        <v>83</v>
      </c>
      <c r="BK216" s="176">
        <f>ROUND(I216*H216,2)</f>
        <v>0</v>
      </c>
      <c r="BL216" s="17" t="s">
        <v>148</v>
      </c>
      <c r="BM216" s="175" t="s">
        <v>251</v>
      </c>
    </row>
    <row r="217" spans="1:65" s="10" customFormat="1" ht="22.5">
      <c r="B217" s="197"/>
      <c r="C217" s="198"/>
      <c r="D217" s="177" t="s">
        <v>365</v>
      </c>
      <c r="E217" s="199" t="s">
        <v>1</v>
      </c>
      <c r="F217" s="200" t="s">
        <v>1253</v>
      </c>
      <c r="G217" s="198"/>
      <c r="H217" s="201">
        <v>7.1999999999999995E-2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365</v>
      </c>
      <c r="AU217" s="207" t="s">
        <v>85</v>
      </c>
      <c r="AV217" s="10" t="s">
        <v>85</v>
      </c>
      <c r="AW217" s="10" t="s">
        <v>32</v>
      </c>
      <c r="AX217" s="10" t="s">
        <v>76</v>
      </c>
      <c r="AY217" s="207" t="s">
        <v>149</v>
      </c>
    </row>
    <row r="218" spans="1:65" s="11" customFormat="1" ht="11.25">
      <c r="B218" s="208"/>
      <c r="C218" s="209"/>
      <c r="D218" s="177" t="s">
        <v>365</v>
      </c>
      <c r="E218" s="210" t="s">
        <v>1</v>
      </c>
      <c r="F218" s="211" t="s">
        <v>367</v>
      </c>
      <c r="G218" s="209"/>
      <c r="H218" s="212">
        <v>7.1999999999999995E-2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365</v>
      </c>
      <c r="AU218" s="218" t="s">
        <v>85</v>
      </c>
      <c r="AV218" s="11" t="s">
        <v>148</v>
      </c>
      <c r="AW218" s="11" t="s">
        <v>32</v>
      </c>
      <c r="AX218" s="11" t="s">
        <v>83</v>
      </c>
      <c r="AY218" s="218" t="s">
        <v>149</v>
      </c>
    </row>
    <row r="219" spans="1:65" s="2" customFormat="1" ht="24.2" customHeight="1">
      <c r="A219" s="34"/>
      <c r="B219" s="35"/>
      <c r="C219" s="164" t="s">
        <v>200</v>
      </c>
      <c r="D219" s="164" t="s">
        <v>144</v>
      </c>
      <c r="E219" s="165" t="s">
        <v>1254</v>
      </c>
      <c r="F219" s="166" t="s">
        <v>1255</v>
      </c>
      <c r="G219" s="167" t="s">
        <v>462</v>
      </c>
      <c r="H219" s="168">
        <v>0.87</v>
      </c>
      <c r="I219" s="169"/>
      <c r="J219" s="170">
        <f>ROUND(I219*H219,2)</f>
        <v>0</v>
      </c>
      <c r="K219" s="166" t="s">
        <v>1171</v>
      </c>
      <c r="L219" s="39"/>
      <c r="M219" s="171" t="s">
        <v>1</v>
      </c>
      <c r="N219" s="172" t="s">
        <v>41</v>
      </c>
      <c r="O219" s="71"/>
      <c r="P219" s="173">
        <f>O219*H219</f>
        <v>0</v>
      </c>
      <c r="Q219" s="173">
        <v>0</v>
      </c>
      <c r="R219" s="173">
        <f>Q219*H219</f>
        <v>0</v>
      </c>
      <c r="S219" s="173">
        <v>0</v>
      </c>
      <c r="T219" s="17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5" t="s">
        <v>148</v>
      </c>
      <c r="AT219" s="175" t="s">
        <v>144</v>
      </c>
      <c r="AU219" s="175" t="s">
        <v>85</v>
      </c>
      <c r="AY219" s="17" t="s">
        <v>149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83</v>
      </c>
      <c r="BK219" s="176">
        <f>ROUND(I219*H219,2)</f>
        <v>0</v>
      </c>
      <c r="BL219" s="17" t="s">
        <v>148</v>
      </c>
      <c r="BM219" s="175" t="s">
        <v>256</v>
      </c>
    </row>
    <row r="220" spans="1:65" s="10" customFormat="1" ht="11.25">
      <c r="B220" s="197"/>
      <c r="C220" s="198"/>
      <c r="D220" s="177" t="s">
        <v>365</v>
      </c>
      <c r="E220" s="199" t="s">
        <v>1</v>
      </c>
      <c r="F220" s="200" t="s">
        <v>1256</v>
      </c>
      <c r="G220" s="198"/>
      <c r="H220" s="201">
        <v>0.41399999999999998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365</v>
      </c>
      <c r="AU220" s="207" t="s">
        <v>85</v>
      </c>
      <c r="AV220" s="10" t="s">
        <v>85</v>
      </c>
      <c r="AW220" s="10" t="s">
        <v>32</v>
      </c>
      <c r="AX220" s="10" t="s">
        <v>76</v>
      </c>
      <c r="AY220" s="207" t="s">
        <v>149</v>
      </c>
    </row>
    <row r="221" spans="1:65" s="10" customFormat="1" ht="11.25">
      <c r="B221" s="197"/>
      <c r="C221" s="198"/>
      <c r="D221" s="177" t="s">
        <v>365</v>
      </c>
      <c r="E221" s="199" t="s">
        <v>1</v>
      </c>
      <c r="F221" s="200" t="s">
        <v>1257</v>
      </c>
      <c r="G221" s="198"/>
      <c r="H221" s="201">
        <v>0.216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365</v>
      </c>
      <c r="AU221" s="207" t="s">
        <v>85</v>
      </c>
      <c r="AV221" s="10" t="s">
        <v>85</v>
      </c>
      <c r="AW221" s="10" t="s">
        <v>32</v>
      </c>
      <c r="AX221" s="10" t="s">
        <v>76</v>
      </c>
      <c r="AY221" s="207" t="s">
        <v>149</v>
      </c>
    </row>
    <row r="222" spans="1:65" s="10" customFormat="1" ht="11.25">
      <c r="B222" s="197"/>
      <c r="C222" s="198"/>
      <c r="D222" s="177" t="s">
        <v>365</v>
      </c>
      <c r="E222" s="199" t="s">
        <v>1</v>
      </c>
      <c r="F222" s="200" t="s">
        <v>1258</v>
      </c>
      <c r="G222" s="198"/>
      <c r="H222" s="201">
        <v>0.24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365</v>
      </c>
      <c r="AU222" s="207" t="s">
        <v>85</v>
      </c>
      <c r="AV222" s="10" t="s">
        <v>85</v>
      </c>
      <c r="AW222" s="10" t="s">
        <v>32</v>
      </c>
      <c r="AX222" s="10" t="s">
        <v>76</v>
      </c>
      <c r="AY222" s="207" t="s">
        <v>149</v>
      </c>
    </row>
    <row r="223" spans="1:65" s="11" customFormat="1" ht="11.25">
      <c r="B223" s="208"/>
      <c r="C223" s="209"/>
      <c r="D223" s="177" t="s">
        <v>365</v>
      </c>
      <c r="E223" s="210" t="s">
        <v>1</v>
      </c>
      <c r="F223" s="211" t="s">
        <v>367</v>
      </c>
      <c r="G223" s="209"/>
      <c r="H223" s="212">
        <v>0.87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365</v>
      </c>
      <c r="AU223" s="218" t="s">
        <v>85</v>
      </c>
      <c r="AV223" s="11" t="s">
        <v>148</v>
      </c>
      <c r="AW223" s="11" t="s">
        <v>32</v>
      </c>
      <c r="AX223" s="11" t="s">
        <v>83</v>
      </c>
      <c r="AY223" s="218" t="s">
        <v>149</v>
      </c>
    </row>
    <row r="224" spans="1:65" s="2" customFormat="1" ht="37.9" customHeight="1">
      <c r="A224" s="34"/>
      <c r="B224" s="35"/>
      <c r="C224" s="164" t="s">
        <v>253</v>
      </c>
      <c r="D224" s="164" t="s">
        <v>144</v>
      </c>
      <c r="E224" s="165" t="s">
        <v>1259</v>
      </c>
      <c r="F224" s="166" t="s">
        <v>1260</v>
      </c>
      <c r="G224" s="167" t="s">
        <v>462</v>
      </c>
      <c r="H224" s="168">
        <v>0.87</v>
      </c>
      <c r="I224" s="169"/>
      <c r="J224" s="170">
        <f>ROUND(I224*H224,2)</f>
        <v>0</v>
      </c>
      <c r="K224" s="166" t="s">
        <v>1171</v>
      </c>
      <c r="L224" s="39"/>
      <c r="M224" s="171" t="s">
        <v>1</v>
      </c>
      <c r="N224" s="172" t="s">
        <v>41</v>
      </c>
      <c r="O224" s="71"/>
      <c r="P224" s="173">
        <f>O224*H224</f>
        <v>0</v>
      </c>
      <c r="Q224" s="173">
        <v>0</v>
      </c>
      <c r="R224" s="173">
        <f>Q224*H224</f>
        <v>0</v>
      </c>
      <c r="S224" s="173">
        <v>0</v>
      </c>
      <c r="T224" s="17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5" t="s">
        <v>148</v>
      </c>
      <c r="AT224" s="175" t="s">
        <v>144</v>
      </c>
      <c r="AU224" s="175" t="s">
        <v>85</v>
      </c>
      <c r="AY224" s="17" t="s">
        <v>149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7" t="s">
        <v>83</v>
      </c>
      <c r="BK224" s="176">
        <f>ROUND(I224*H224,2)</f>
        <v>0</v>
      </c>
      <c r="BL224" s="17" t="s">
        <v>148</v>
      </c>
      <c r="BM224" s="175" t="s">
        <v>261</v>
      </c>
    </row>
    <row r="225" spans="1:65" s="14" customFormat="1" ht="22.9" customHeight="1">
      <c r="B225" s="238"/>
      <c r="C225" s="239"/>
      <c r="D225" s="240" t="s">
        <v>75</v>
      </c>
      <c r="E225" s="260" t="s">
        <v>155</v>
      </c>
      <c r="F225" s="260" t="s">
        <v>1261</v>
      </c>
      <c r="G225" s="239"/>
      <c r="H225" s="239"/>
      <c r="I225" s="242"/>
      <c r="J225" s="261">
        <f>BK225</f>
        <v>0</v>
      </c>
      <c r="K225" s="239"/>
      <c r="L225" s="244"/>
      <c r="M225" s="245"/>
      <c r="N225" s="246"/>
      <c r="O225" s="246"/>
      <c r="P225" s="247">
        <f>SUM(P226:P241)</f>
        <v>0</v>
      </c>
      <c r="Q225" s="246"/>
      <c r="R225" s="247">
        <f>SUM(R226:R241)</f>
        <v>0</v>
      </c>
      <c r="S225" s="246"/>
      <c r="T225" s="248">
        <f>SUM(T226:T241)</f>
        <v>0</v>
      </c>
      <c r="AR225" s="249" t="s">
        <v>83</v>
      </c>
      <c r="AT225" s="250" t="s">
        <v>75</v>
      </c>
      <c r="AU225" s="250" t="s">
        <v>83</v>
      </c>
      <c r="AY225" s="249" t="s">
        <v>149</v>
      </c>
      <c r="BK225" s="251">
        <f>SUM(BK226:BK241)</f>
        <v>0</v>
      </c>
    </row>
    <row r="226" spans="1:65" s="2" customFormat="1" ht="16.5" customHeight="1">
      <c r="A226" s="34"/>
      <c r="B226" s="35"/>
      <c r="C226" s="164" t="s">
        <v>205</v>
      </c>
      <c r="D226" s="164" t="s">
        <v>144</v>
      </c>
      <c r="E226" s="165" t="s">
        <v>1262</v>
      </c>
      <c r="F226" s="166" t="s">
        <v>1263</v>
      </c>
      <c r="G226" s="167" t="s">
        <v>462</v>
      </c>
      <c r="H226" s="168">
        <v>5.85</v>
      </c>
      <c r="I226" s="169"/>
      <c r="J226" s="170">
        <f>ROUND(I226*H226,2)</f>
        <v>0</v>
      </c>
      <c r="K226" s="166" t="s">
        <v>1171</v>
      </c>
      <c r="L226" s="39"/>
      <c r="M226" s="171" t="s">
        <v>1</v>
      </c>
      <c r="N226" s="172" t="s">
        <v>41</v>
      </c>
      <c r="O226" s="71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5" t="s">
        <v>148</v>
      </c>
      <c r="AT226" s="175" t="s">
        <v>144</v>
      </c>
      <c r="AU226" s="175" t="s">
        <v>85</v>
      </c>
      <c r="AY226" s="17" t="s">
        <v>149</v>
      </c>
      <c r="BE226" s="176">
        <f>IF(N226="základní",J226,0)</f>
        <v>0</v>
      </c>
      <c r="BF226" s="176">
        <f>IF(N226="snížená",J226,0)</f>
        <v>0</v>
      </c>
      <c r="BG226" s="176">
        <f>IF(N226="zákl. přenesená",J226,0)</f>
        <v>0</v>
      </c>
      <c r="BH226" s="176">
        <f>IF(N226="sníž. přenesená",J226,0)</f>
        <v>0</v>
      </c>
      <c r="BI226" s="176">
        <f>IF(N226="nulová",J226,0)</f>
        <v>0</v>
      </c>
      <c r="BJ226" s="17" t="s">
        <v>83</v>
      </c>
      <c r="BK226" s="176">
        <f>ROUND(I226*H226,2)</f>
        <v>0</v>
      </c>
      <c r="BL226" s="17" t="s">
        <v>148</v>
      </c>
      <c r="BM226" s="175" t="s">
        <v>266</v>
      </c>
    </row>
    <row r="227" spans="1:65" s="12" customFormat="1" ht="11.25">
      <c r="B227" s="219"/>
      <c r="C227" s="220"/>
      <c r="D227" s="177" t="s">
        <v>365</v>
      </c>
      <c r="E227" s="221" t="s">
        <v>1</v>
      </c>
      <c r="F227" s="222" t="s">
        <v>1264</v>
      </c>
      <c r="G227" s="220"/>
      <c r="H227" s="221" t="s">
        <v>1</v>
      </c>
      <c r="I227" s="223"/>
      <c r="J227" s="220"/>
      <c r="K227" s="220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365</v>
      </c>
      <c r="AU227" s="228" t="s">
        <v>85</v>
      </c>
      <c r="AV227" s="12" t="s">
        <v>83</v>
      </c>
      <c r="AW227" s="12" t="s">
        <v>32</v>
      </c>
      <c r="AX227" s="12" t="s">
        <v>76</v>
      </c>
      <c r="AY227" s="228" t="s">
        <v>149</v>
      </c>
    </row>
    <row r="228" spans="1:65" s="10" customFormat="1" ht="11.25">
      <c r="B228" s="197"/>
      <c r="C228" s="198"/>
      <c r="D228" s="177" t="s">
        <v>365</v>
      </c>
      <c r="E228" s="199" t="s">
        <v>1</v>
      </c>
      <c r="F228" s="200" t="s">
        <v>1265</v>
      </c>
      <c r="G228" s="198"/>
      <c r="H228" s="201">
        <v>5.85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365</v>
      </c>
      <c r="AU228" s="207" t="s">
        <v>85</v>
      </c>
      <c r="AV228" s="10" t="s">
        <v>85</v>
      </c>
      <c r="AW228" s="10" t="s">
        <v>32</v>
      </c>
      <c r="AX228" s="10" t="s">
        <v>76</v>
      </c>
      <c r="AY228" s="207" t="s">
        <v>149</v>
      </c>
    </row>
    <row r="229" spans="1:65" s="11" customFormat="1" ht="11.25">
      <c r="B229" s="208"/>
      <c r="C229" s="209"/>
      <c r="D229" s="177" t="s">
        <v>365</v>
      </c>
      <c r="E229" s="210" t="s">
        <v>1</v>
      </c>
      <c r="F229" s="211" t="s">
        <v>367</v>
      </c>
      <c r="G229" s="209"/>
      <c r="H229" s="212">
        <v>5.85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365</v>
      </c>
      <c r="AU229" s="218" t="s">
        <v>85</v>
      </c>
      <c r="AV229" s="11" t="s">
        <v>148</v>
      </c>
      <c r="AW229" s="11" t="s">
        <v>32</v>
      </c>
      <c r="AX229" s="11" t="s">
        <v>83</v>
      </c>
      <c r="AY229" s="218" t="s">
        <v>149</v>
      </c>
    </row>
    <row r="230" spans="1:65" s="2" customFormat="1" ht="24.2" customHeight="1">
      <c r="A230" s="34"/>
      <c r="B230" s="35"/>
      <c r="C230" s="164" t="s">
        <v>263</v>
      </c>
      <c r="D230" s="164" t="s">
        <v>144</v>
      </c>
      <c r="E230" s="165" t="s">
        <v>1266</v>
      </c>
      <c r="F230" s="166" t="s">
        <v>1267</v>
      </c>
      <c r="G230" s="167" t="s">
        <v>462</v>
      </c>
      <c r="H230" s="168">
        <v>5.85</v>
      </c>
      <c r="I230" s="169"/>
      <c r="J230" s="170">
        <f>ROUND(I230*H230,2)</f>
        <v>0</v>
      </c>
      <c r="K230" s="166" t="s">
        <v>1171</v>
      </c>
      <c r="L230" s="39"/>
      <c r="M230" s="171" t="s">
        <v>1</v>
      </c>
      <c r="N230" s="172" t="s">
        <v>41</v>
      </c>
      <c r="O230" s="71"/>
      <c r="P230" s="173">
        <f>O230*H230</f>
        <v>0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5" t="s">
        <v>148</v>
      </c>
      <c r="AT230" s="175" t="s">
        <v>144</v>
      </c>
      <c r="AU230" s="175" t="s">
        <v>85</v>
      </c>
      <c r="AY230" s="17" t="s">
        <v>149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83</v>
      </c>
      <c r="BK230" s="176">
        <f>ROUND(I230*H230,2)</f>
        <v>0</v>
      </c>
      <c r="BL230" s="17" t="s">
        <v>148</v>
      </c>
      <c r="BM230" s="175" t="s">
        <v>270</v>
      </c>
    </row>
    <row r="231" spans="1:65" s="2" customFormat="1" ht="21.75" customHeight="1">
      <c r="A231" s="34"/>
      <c r="B231" s="35"/>
      <c r="C231" s="164" t="s">
        <v>209</v>
      </c>
      <c r="D231" s="164" t="s">
        <v>144</v>
      </c>
      <c r="E231" s="165" t="s">
        <v>1268</v>
      </c>
      <c r="F231" s="166" t="s">
        <v>1269</v>
      </c>
      <c r="G231" s="167" t="s">
        <v>370</v>
      </c>
      <c r="H231" s="168">
        <v>0.42899999999999999</v>
      </c>
      <c r="I231" s="169"/>
      <c r="J231" s="170">
        <f>ROUND(I231*H231,2)</f>
        <v>0</v>
      </c>
      <c r="K231" s="166" t="s">
        <v>1171</v>
      </c>
      <c r="L231" s="39"/>
      <c r="M231" s="171" t="s">
        <v>1</v>
      </c>
      <c r="N231" s="172" t="s">
        <v>41</v>
      </c>
      <c r="O231" s="71"/>
      <c r="P231" s="173">
        <f>O231*H231</f>
        <v>0</v>
      </c>
      <c r="Q231" s="173">
        <v>0</v>
      </c>
      <c r="R231" s="173">
        <f>Q231*H231</f>
        <v>0</v>
      </c>
      <c r="S231" s="173">
        <v>0</v>
      </c>
      <c r="T231" s="17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5" t="s">
        <v>148</v>
      </c>
      <c r="AT231" s="175" t="s">
        <v>144</v>
      </c>
      <c r="AU231" s="175" t="s">
        <v>85</v>
      </c>
      <c r="AY231" s="17" t="s">
        <v>149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7" t="s">
        <v>83</v>
      </c>
      <c r="BK231" s="176">
        <f>ROUND(I231*H231,2)</f>
        <v>0</v>
      </c>
      <c r="BL231" s="17" t="s">
        <v>148</v>
      </c>
      <c r="BM231" s="175" t="s">
        <v>275</v>
      </c>
    </row>
    <row r="232" spans="1:65" s="12" customFormat="1" ht="11.25">
      <c r="B232" s="219"/>
      <c r="C232" s="220"/>
      <c r="D232" s="177" t="s">
        <v>365</v>
      </c>
      <c r="E232" s="221" t="s">
        <v>1</v>
      </c>
      <c r="F232" s="222" t="s">
        <v>1264</v>
      </c>
      <c r="G232" s="220"/>
      <c r="H232" s="221" t="s">
        <v>1</v>
      </c>
      <c r="I232" s="223"/>
      <c r="J232" s="220"/>
      <c r="K232" s="220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365</v>
      </c>
      <c r="AU232" s="228" t="s">
        <v>85</v>
      </c>
      <c r="AV232" s="12" t="s">
        <v>83</v>
      </c>
      <c r="AW232" s="12" t="s">
        <v>32</v>
      </c>
      <c r="AX232" s="12" t="s">
        <v>76</v>
      </c>
      <c r="AY232" s="228" t="s">
        <v>149</v>
      </c>
    </row>
    <row r="233" spans="1:65" s="10" customFormat="1" ht="11.25">
      <c r="B233" s="197"/>
      <c r="C233" s="198"/>
      <c r="D233" s="177" t="s">
        <v>365</v>
      </c>
      <c r="E233" s="199" t="s">
        <v>1</v>
      </c>
      <c r="F233" s="200" t="s">
        <v>1270</v>
      </c>
      <c r="G233" s="198"/>
      <c r="H233" s="201">
        <v>0.42899999999999999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365</v>
      </c>
      <c r="AU233" s="207" t="s">
        <v>85</v>
      </c>
      <c r="AV233" s="10" t="s">
        <v>85</v>
      </c>
      <c r="AW233" s="10" t="s">
        <v>32</v>
      </c>
      <c r="AX233" s="10" t="s">
        <v>76</v>
      </c>
      <c r="AY233" s="207" t="s">
        <v>149</v>
      </c>
    </row>
    <row r="234" spans="1:65" s="11" customFormat="1" ht="11.25">
      <c r="B234" s="208"/>
      <c r="C234" s="209"/>
      <c r="D234" s="177" t="s">
        <v>365</v>
      </c>
      <c r="E234" s="210" t="s">
        <v>1</v>
      </c>
      <c r="F234" s="211" t="s">
        <v>367</v>
      </c>
      <c r="G234" s="209"/>
      <c r="H234" s="212">
        <v>0.42899999999999999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365</v>
      </c>
      <c r="AU234" s="218" t="s">
        <v>85</v>
      </c>
      <c r="AV234" s="11" t="s">
        <v>148</v>
      </c>
      <c r="AW234" s="11" t="s">
        <v>32</v>
      </c>
      <c r="AX234" s="11" t="s">
        <v>83</v>
      </c>
      <c r="AY234" s="218" t="s">
        <v>149</v>
      </c>
    </row>
    <row r="235" spans="1:65" s="2" customFormat="1" ht="33" customHeight="1">
      <c r="A235" s="34"/>
      <c r="B235" s="35"/>
      <c r="C235" s="164" t="s">
        <v>272</v>
      </c>
      <c r="D235" s="164" t="s">
        <v>144</v>
      </c>
      <c r="E235" s="165" t="s">
        <v>1271</v>
      </c>
      <c r="F235" s="166" t="s">
        <v>1272</v>
      </c>
      <c r="G235" s="167" t="s">
        <v>454</v>
      </c>
      <c r="H235" s="168">
        <v>21</v>
      </c>
      <c r="I235" s="169"/>
      <c r="J235" s="170">
        <f>ROUND(I235*H235,2)</f>
        <v>0</v>
      </c>
      <c r="K235" s="166" t="s">
        <v>1273</v>
      </c>
      <c r="L235" s="39"/>
      <c r="M235" s="171" t="s">
        <v>1</v>
      </c>
      <c r="N235" s="172" t="s">
        <v>41</v>
      </c>
      <c r="O235" s="71"/>
      <c r="P235" s="173">
        <f>O235*H235</f>
        <v>0</v>
      </c>
      <c r="Q235" s="173">
        <v>0</v>
      </c>
      <c r="R235" s="173">
        <f>Q235*H235</f>
        <v>0</v>
      </c>
      <c r="S235" s="173">
        <v>0</v>
      </c>
      <c r="T235" s="17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5" t="s">
        <v>148</v>
      </c>
      <c r="AT235" s="175" t="s">
        <v>144</v>
      </c>
      <c r="AU235" s="175" t="s">
        <v>85</v>
      </c>
      <c r="AY235" s="17" t="s">
        <v>149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17" t="s">
        <v>83</v>
      </c>
      <c r="BK235" s="176">
        <f>ROUND(I235*H235,2)</f>
        <v>0</v>
      </c>
      <c r="BL235" s="17" t="s">
        <v>148</v>
      </c>
      <c r="BM235" s="175" t="s">
        <v>279</v>
      </c>
    </row>
    <row r="236" spans="1:65" s="12" customFormat="1" ht="11.25">
      <c r="B236" s="219"/>
      <c r="C236" s="220"/>
      <c r="D236" s="177" t="s">
        <v>365</v>
      </c>
      <c r="E236" s="221" t="s">
        <v>1</v>
      </c>
      <c r="F236" s="222" t="s">
        <v>1274</v>
      </c>
      <c r="G236" s="220"/>
      <c r="H236" s="221" t="s">
        <v>1</v>
      </c>
      <c r="I236" s="223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365</v>
      </c>
      <c r="AU236" s="228" t="s">
        <v>85</v>
      </c>
      <c r="AV236" s="12" t="s">
        <v>83</v>
      </c>
      <c r="AW236" s="12" t="s">
        <v>32</v>
      </c>
      <c r="AX236" s="12" t="s">
        <v>76</v>
      </c>
      <c r="AY236" s="228" t="s">
        <v>149</v>
      </c>
    </row>
    <row r="237" spans="1:65" s="12" customFormat="1" ht="11.25">
      <c r="B237" s="219"/>
      <c r="C237" s="220"/>
      <c r="D237" s="177" t="s">
        <v>365</v>
      </c>
      <c r="E237" s="221" t="s">
        <v>1</v>
      </c>
      <c r="F237" s="222" t="s">
        <v>1275</v>
      </c>
      <c r="G237" s="220"/>
      <c r="H237" s="221" t="s">
        <v>1</v>
      </c>
      <c r="I237" s="223"/>
      <c r="J237" s="220"/>
      <c r="K237" s="220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365</v>
      </c>
      <c r="AU237" s="228" t="s">
        <v>85</v>
      </c>
      <c r="AV237" s="12" t="s">
        <v>83</v>
      </c>
      <c r="AW237" s="12" t="s">
        <v>32</v>
      </c>
      <c r="AX237" s="12" t="s">
        <v>76</v>
      </c>
      <c r="AY237" s="228" t="s">
        <v>149</v>
      </c>
    </row>
    <row r="238" spans="1:65" s="10" customFormat="1" ht="11.25">
      <c r="B238" s="197"/>
      <c r="C238" s="198"/>
      <c r="D238" s="177" t="s">
        <v>365</v>
      </c>
      <c r="E238" s="199" t="s">
        <v>1</v>
      </c>
      <c r="F238" s="200" t="s">
        <v>1276</v>
      </c>
      <c r="G238" s="198"/>
      <c r="H238" s="201">
        <v>5.04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365</v>
      </c>
      <c r="AU238" s="207" t="s">
        <v>85</v>
      </c>
      <c r="AV238" s="10" t="s">
        <v>85</v>
      </c>
      <c r="AW238" s="10" t="s">
        <v>32</v>
      </c>
      <c r="AX238" s="10" t="s">
        <v>76</v>
      </c>
      <c r="AY238" s="207" t="s">
        <v>149</v>
      </c>
    </row>
    <row r="239" spans="1:65" s="10" customFormat="1" ht="11.25">
      <c r="B239" s="197"/>
      <c r="C239" s="198"/>
      <c r="D239" s="177" t="s">
        <v>365</v>
      </c>
      <c r="E239" s="199" t="s">
        <v>1</v>
      </c>
      <c r="F239" s="200" t="s">
        <v>1277</v>
      </c>
      <c r="G239" s="198"/>
      <c r="H239" s="201">
        <v>14.26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365</v>
      </c>
      <c r="AU239" s="207" t="s">
        <v>85</v>
      </c>
      <c r="AV239" s="10" t="s">
        <v>85</v>
      </c>
      <c r="AW239" s="10" t="s">
        <v>32</v>
      </c>
      <c r="AX239" s="10" t="s">
        <v>76</v>
      </c>
      <c r="AY239" s="207" t="s">
        <v>149</v>
      </c>
    </row>
    <row r="240" spans="1:65" s="10" customFormat="1" ht="11.25">
      <c r="B240" s="197"/>
      <c r="C240" s="198"/>
      <c r="D240" s="177" t="s">
        <v>365</v>
      </c>
      <c r="E240" s="199" t="s">
        <v>1</v>
      </c>
      <c r="F240" s="200" t="s">
        <v>1278</v>
      </c>
      <c r="G240" s="198"/>
      <c r="H240" s="201">
        <v>1.7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365</v>
      </c>
      <c r="AU240" s="207" t="s">
        <v>85</v>
      </c>
      <c r="AV240" s="10" t="s">
        <v>85</v>
      </c>
      <c r="AW240" s="10" t="s">
        <v>32</v>
      </c>
      <c r="AX240" s="10" t="s">
        <v>76</v>
      </c>
      <c r="AY240" s="207" t="s">
        <v>149</v>
      </c>
    </row>
    <row r="241" spans="1:65" s="11" customFormat="1" ht="11.25">
      <c r="B241" s="208"/>
      <c r="C241" s="209"/>
      <c r="D241" s="177" t="s">
        <v>365</v>
      </c>
      <c r="E241" s="210" t="s">
        <v>1</v>
      </c>
      <c r="F241" s="211" t="s">
        <v>367</v>
      </c>
      <c r="G241" s="209"/>
      <c r="H241" s="212">
        <v>21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365</v>
      </c>
      <c r="AU241" s="218" t="s">
        <v>85</v>
      </c>
      <c r="AV241" s="11" t="s">
        <v>148</v>
      </c>
      <c r="AW241" s="11" t="s">
        <v>32</v>
      </c>
      <c r="AX241" s="11" t="s">
        <v>83</v>
      </c>
      <c r="AY241" s="218" t="s">
        <v>149</v>
      </c>
    </row>
    <row r="242" spans="1:65" s="14" customFormat="1" ht="22.9" customHeight="1">
      <c r="B242" s="238"/>
      <c r="C242" s="239"/>
      <c r="D242" s="240" t="s">
        <v>75</v>
      </c>
      <c r="E242" s="260" t="s">
        <v>148</v>
      </c>
      <c r="F242" s="260" t="s">
        <v>1279</v>
      </c>
      <c r="G242" s="239"/>
      <c r="H242" s="239"/>
      <c r="I242" s="242"/>
      <c r="J242" s="261">
        <f>BK242</f>
        <v>0</v>
      </c>
      <c r="K242" s="239"/>
      <c r="L242" s="244"/>
      <c r="M242" s="245"/>
      <c r="N242" s="246"/>
      <c r="O242" s="246"/>
      <c r="P242" s="247">
        <f>SUM(P243:P250)</f>
        <v>0</v>
      </c>
      <c r="Q242" s="246"/>
      <c r="R242" s="247">
        <f>SUM(R243:R250)</f>
        <v>0</v>
      </c>
      <c r="S242" s="246"/>
      <c r="T242" s="248">
        <f>SUM(T243:T250)</f>
        <v>0</v>
      </c>
      <c r="AR242" s="249" t="s">
        <v>83</v>
      </c>
      <c r="AT242" s="250" t="s">
        <v>75</v>
      </c>
      <c r="AU242" s="250" t="s">
        <v>83</v>
      </c>
      <c r="AY242" s="249" t="s">
        <v>149</v>
      </c>
      <c r="BK242" s="251">
        <f>SUM(BK243:BK250)</f>
        <v>0</v>
      </c>
    </row>
    <row r="243" spans="1:65" s="2" customFormat="1" ht="24.2" customHeight="1">
      <c r="A243" s="34"/>
      <c r="B243" s="35"/>
      <c r="C243" s="164" t="s">
        <v>213</v>
      </c>
      <c r="D243" s="164" t="s">
        <v>144</v>
      </c>
      <c r="E243" s="165" t="s">
        <v>1280</v>
      </c>
      <c r="F243" s="166" t="s">
        <v>1281</v>
      </c>
      <c r="G243" s="167" t="s">
        <v>454</v>
      </c>
      <c r="H243" s="168">
        <v>13.848000000000001</v>
      </c>
      <c r="I243" s="169"/>
      <c r="J243" s="170">
        <f>ROUND(I243*H243,2)</f>
        <v>0</v>
      </c>
      <c r="K243" s="166" t="s">
        <v>1171</v>
      </c>
      <c r="L243" s="39"/>
      <c r="M243" s="171" t="s">
        <v>1</v>
      </c>
      <c r="N243" s="172" t="s">
        <v>41</v>
      </c>
      <c r="O243" s="71"/>
      <c r="P243" s="173">
        <f>O243*H243</f>
        <v>0</v>
      </c>
      <c r="Q243" s="173">
        <v>0</v>
      </c>
      <c r="R243" s="173">
        <f>Q243*H243</f>
        <v>0</v>
      </c>
      <c r="S243" s="173">
        <v>0</v>
      </c>
      <c r="T243" s="17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5" t="s">
        <v>148</v>
      </c>
      <c r="AT243" s="175" t="s">
        <v>144</v>
      </c>
      <c r="AU243" s="175" t="s">
        <v>85</v>
      </c>
      <c r="AY243" s="17" t="s">
        <v>149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17" t="s">
        <v>83</v>
      </c>
      <c r="BK243" s="176">
        <f>ROUND(I243*H243,2)</f>
        <v>0</v>
      </c>
      <c r="BL243" s="17" t="s">
        <v>148</v>
      </c>
      <c r="BM243" s="175" t="s">
        <v>284</v>
      </c>
    </row>
    <row r="244" spans="1:65" s="10" customFormat="1" ht="11.25">
      <c r="B244" s="197"/>
      <c r="C244" s="198"/>
      <c r="D244" s="177" t="s">
        <v>365</v>
      </c>
      <c r="E244" s="199" t="s">
        <v>1</v>
      </c>
      <c r="F244" s="200" t="s">
        <v>1282</v>
      </c>
      <c r="G244" s="198"/>
      <c r="H244" s="201">
        <v>13.848000000000001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365</v>
      </c>
      <c r="AU244" s="207" t="s">
        <v>85</v>
      </c>
      <c r="AV244" s="10" t="s">
        <v>85</v>
      </c>
      <c r="AW244" s="10" t="s">
        <v>32</v>
      </c>
      <c r="AX244" s="10" t="s">
        <v>76</v>
      </c>
      <c r="AY244" s="207" t="s">
        <v>149</v>
      </c>
    </row>
    <row r="245" spans="1:65" s="11" customFormat="1" ht="11.25">
      <c r="B245" s="208"/>
      <c r="C245" s="209"/>
      <c r="D245" s="177" t="s">
        <v>365</v>
      </c>
      <c r="E245" s="210" t="s">
        <v>1</v>
      </c>
      <c r="F245" s="211" t="s">
        <v>367</v>
      </c>
      <c r="G245" s="209"/>
      <c r="H245" s="212">
        <v>13.848000000000001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365</v>
      </c>
      <c r="AU245" s="218" t="s">
        <v>85</v>
      </c>
      <c r="AV245" s="11" t="s">
        <v>148</v>
      </c>
      <c r="AW245" s="11" t="s">
        <v>32</v>
      </c>
      <c r="AX245" s="11" t="s">
        <v>83</v>
      </c>
      <c r="AY245" s="218" t="s">
        <v>149</v>
      </c>
    </row>
    <row r="246" spans="1:65" s="2" customFormat="1" ht="33" customHeight="1">
      <c r="A246" s="34"/>
      <c r="B246" s="35"/>
      <c r="C246" s="164" t="s">
        <v>281</v>
      </c>
      <c r="D246" s="164" t="s">
        <v>144</v>
      </c>
      <c r="E246" s="165" t="s">
        <v>1283</v>
      </c>
      <c r="F246" s="166" t="s">
        <v>1284</v>
      </c>
      <c r="G246" s="167" t="s">
        <v>454</v>
      </c>
      <c r="H246" s="168">
        <v>13.848000000000001</v>
      </c>
      <c r="I246" s="169"/>
      <c r="J246" s="170">
        <f>ROUND(I246*H246,2)</f>
        <v>0</v>
      </c>
      <c r="K246" s="166" t="s">
        <v>1171</v>
      </c>
      <c r="L246" s="39"/>
      <c r="M246" s="171" t="s">
        <v>1</v>
      </c>
      <c r="N246" s="172" t="s">
        <v>41</v>
      </c>
      <c r="O246" s="71"/>
      <c r="P246" s="173">
        <f>O246*H246</f>
        <v>0</v>
      </c>
      <c r="Q246" s="173">
        <v>0</v>
      </c>
      <c r="R246" s="173">
        <f>Q246*H246</f>
        <v>0</v>
      </c>
      <c r="S246" s="173">
        <v>0</v>
      </c>
      <c r="T246" s="17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5" t="s">
        <v>148</v>
      </c>
      <c r="AT246" s="175" t="s">
        <v>144</v>
      </c>
      <c r="AU246" s="175" t="s">
        <v>85</v>
      </c>
      <c r="AY246" s="17" t="s">
        <v>149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7" t="s">
        <v>83</v>
      </c>
      <c r="BK246" s="176">
        <f>ROUND(I246*H246,2)</f>
        <v>0</v>
      </c>
      <c r="BL246" s="17" t="s">
        <v>148</v>
      </c>
      <c r="BM246" s="175" t="s">
        <v>288</v>
      </c>
    </row>
    <row r="247" spans="1:65" s="12" customFormat="1" ht="11.25">
      <c r="B247" s="219"/>
      <c r="C247" s="220"/>
      <c r="D247" s="177" t="s">
        <v>365</v>
      </c>
      <c r="E247" s="221" t="s">
        <v>1</v>
      </c>
      <c r="F247" s="222" t="s">
        <v>1285</v>
      </c>
      <c r="G247" s="220"/>
      <c r="H247" s="221" t="s">
        <v>1</v>
      </c>
      <c r="I247" s="223"/>
      <c r="J247" s="220"/>
      <c r="K247" s="220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365</v>
      </c>
      <c r="AU247" s="228" t="s">
        <v>85</v>
      </c>
      <c r="AV247" s="12" t="s">
        <v>83</v>
      </c>
      <c r="AW247" s="12" t="s">
        <v>32</v>
      </c>
      <c r="AX247" s="12" t="s">
        <v>76</v>
      </c>
      <c r="AY247" s="228" t="s">
        <v>149</v>
      </c>
    </row>
    <row r="248" spans="1:65" s="10" customFormat="1" ht="22.5">
      <c r="B248" s="197"/>
      <c r="C248" s="198"/>
      <c r="D248" s="177" t="s">
        <v>365</v>
      </c>
      <c r="E248" s="199" t="s">
        <v>1</v>
      </c>
      <c r="F248" s="200" t="s">
        <v>1286</v>
      </c>
      <c r="G248" s="198"/>
      <c r="H248" s="201">
        <v>7.6079999999999997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365</v>
      </c>
      <c r="AU248" s="207" t="s">
        <v>85</v>
      </c>
      <c r="AV248" s="10" t="s">
        <v>85</v>
      </c>
      <c r="AW248" s="10" t="s">
        <v>32</v>
      </c>
      <c r="AX248" s="10" t="s">
        <v>76</v>
      </c>
      <c r="AY248" s="207" t="s">
        <v>149</v>
      </c>
    </row>
    <row r="249" spans="1:65" s="10" customFormat="1" ht="22.5">
      <c r="B249" s="197"/>
      <c r="C249" s="198"/>
      <c r="D249" s="177" t="s">
        <v>365</v>
      </c>
      <c r="E249" s="199" t="s">
        <v>1</v>
      </c>
      <c r="F249" s="200" t="s">
        <v>1287</v>
      </c>
      <c r="G249" s="198"/>
      <c r="H249" s="201">
        <v>6.24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365</v>
      </c>
      <c r="AU249" s="207" t="s">
        <v>85</v>
      </c>
      <c r="AV249" s="10" t="s">
        <v>85</v>
      </c>
      <c r="AW249" s="10" t="s">
        <v>32</v>
      </c>
      <c r="AX249" s="10" t="s">
        <v>76</v>
      </c>
      <c r="AY249" s="207" t="s">
        <v>149</v>
      </c>
    </row>
    <row r="250" spans="1:65" s="11" customFormat="1" ht="11.25">
      <c r="B250" s="208"/>
      <c r="C250" s="209"/>
      <c r="D250" s="177" t="s">
        <v>365</v>
      </c>
      <c r="E250" s="210" t="s">
        <v>1</v>
      </c>
      <c r="F250" s="211" t="s">
        <v>367</v>
      </c>
      <c r="G250" s="209"/>
      <c r="H250" s="212">
        <v>13.847999999999999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365</v>
      </c>
      <c r="AU250" s="218" t="s">
        <v>85</v>
      </c>
      <c r="AV250" s="11" t="s">
        <v>148</v>
      </c>
      <c r="AW250" s="11" t="s">
        <v>32</v>
      </c>
      <c r="AX250" s="11" t="s">
        <v>83</v>
      </c>
      <c r="AY250" s="218" t="s">
        <v>149</v>
      </c>
    </row>
    <row r="251" spans="1:65" s="14" customFormat="1" ht="22.9" customHeight="1">
      <c r="B251" s="238"/>
      <c r="C251" s="239"/>
      <c r="D251" s="240" t="s">
        <v>75</v>
      </c>
      <c r="E251" s="260" t="s">
        <v>184</v>
      </c>
      <c r="F251" s="260" t="s">
        <v>1288</v>
      </c>
      <c r="G251" s="239"/>
      <c r="H251" s="239"/>
      <c r="I251" s="242"/>
      <c r="J251" s="261">
        <f>BK251</f>
        <v>0</v>
      </c>
      <c r="K251" s="239"/>
      <c r="L251" s="244"/>
      <c r="M251" s="245"/>
      <c r="N251" s="246"/>
      <c r="O251" s="246"/>
      <c r="P251" s="247">
        <f>SUM(P252:P281)</f>
        <v>0</v>
      </c>
      <c r="Q251" s="246"/>
      <c r="R251" s="247">
        <f>SUM(R252:R281)</f>
        <v>0</v>
      </c>
      <c r="S251" s="246"/>
      <c r="T251" s="248">
        <f>SUM(T252:T281)</f>
        <v>0</v>
      </c>
      <c r="AR251" s="249" t="s">
        <v>83</v>
      </c>
      <c r="AT251" s="250" t="s">
        <v>75</v>
      </c>
      <c r="AU251" s="250" t="s">
        <v>83</v>
      </c>
      <c r="AY251" s="249" t="s">
        <v>149</v>
      </c>
      <c r="BK251" s="251">
        <f>SUM(BK252:BK281)</f>
        <v>0</v>
      </c>
    </row>
    <row r="252" spans="1:65" s="2" customFormat="1" ht="24.2" customHeight="1">
      <c r="A252" s="34"/>
      <c r="B252" s="35"/>
      <c r="C252" s="164" t="s">
        <v>217</v>
      </c>
      <c r="D252" s="164" t="s">
        <v>144</v>
      </c>
      <c r="E252" s="165" t="s">
        <v>1289</v>
      </c>
      <c r="F252" s="166" t="s">
        <v>1290</v>
      </c>
      <c r="G252" s="167" t="s">
        <v>147</v>
      </c>
      <c r="H252" s="168">
        <v>7.5</v>
      </c>
      <c r="I252" s="169"/>
      <c r="J252" s="170">
        <f>ROUND(I252*H252,2)</f>
        <v>0</v>
      </c>
      <c r="K252" s="166" t="s">
        <v>1171</v>
      </c>
      <c r="L252" s="39"/>
      <c r="M252" s="171" t="s">
        <v>1</v>
      </c>
      <c r="N252" s="172" t="s">
        <v>41</v>
      </c>
      <c r="O252" s="71"/>
      <c r="P252" s="173">
        <f>O252*H252</f>
        <v>0</v>
      </c>
      <c r="Q252" s="173">
        <v>0</v>
      </c>
      <c r="R252" s="173">
        <f>Q252*H252</f>
        <v>0</v>
      </c>
      <c r="S252" s="173">
        <v>0</v>
      </c>
      <c r="T252" s="17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5" t="s">
        <v>148</v>
      </c>
      <c r="AT252" s="175" t="s">
        <v>144</v>
      </c>
      <c r="AU252" s="175" t="s">
        <v>85</v>
      </c>
      <c r="AY252" s="17" t="s">
        <v>149</v>
      </c>
      <c r="BE252" s="176">
        <f>IF(N252="základní",J252,0)</f>
        <v>0</v>
      </c>
      <c r="BF252" s="176">
        <f>IF(N252="snížená",J252,0)</f>
        <v>0</v>
      </c>
      <c r="BG252" s="176">
        <f>IF(N252="zákl. přenesená",J252,0)</f>
        <v>0</v>
      </c>
      <c r="BH252" s="176">
        <f>IF(N252="sníž. přenesená",J252,0)</f>
        <v>0</v>
      </c>
      <c r="BI252" s="176">
        <f>IF(N252="nulová",J252,0)</f>
        <v>0</v>
      </c>
      <c r="BJ252" s="17" t="s">
        <v>83</v>
      </c>
      <c r="BK252" s="176">
        <f>ROUND(I252*H252,2)</f>
        <v>0</v>
      </c>
      <c r="BL252" s="17" t="s">
        <v>148</v>
      </c>
      <c r="BM252" s="175" t="s">
        <v>294</v>
      </c>
    </row>
    <row r="253" spans="1:65" s="12" customFormat="1" ht="11.25">
      <c r="B253" s="219"/>
      <c r="C253" s="220"/>
      <c r="D253" s="177" t="s">
        <v>365</v>
      </c>
      <c r="E253" s="221" t="s">
        <v>1</v>
      </c>
      <c r="F253" s="222" t="s">
        <v>1291</v>
      </c>
      <c r="G253" s="220"/>
      <c r="H253" s="221" t="s">
        <v>1</v>
      </c>
      <c r="I253" s="223"/>
      <c r="J253" s="220"/>
      <c r="K253" s="220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365</v>
      </c>
      <c r="AU253" s="228" t="s">
        <v>85</v>
      </c>
      <c r="AV253" s="12" t="s">
        <v>83</v>
      </c>
      <c r="AW253" s="12" t="s">
        <v>32</v>
      </c>
      <c r="AX253" s="12" t="s">
        <v>76</v>
      </c>
      <c r="AY253" s="228" t="s">
        <v>149</v>
      </c>
    </row>
    <row r="254" spans="1:65" s="10" customFormat="1" ht="11.25">
      <c r="B254" s="197"/>
      <c r="C254" s="198"/>
      <c r="D254" s="177" t="s">
        <v>365</v>
      </c>
      <c r="E254" s="199" t="s">
        <v>1</v>
      </c>
      <c r="F254" s="200" t="s">
        <v>1292</v>
      </c>
      <c r="G254" s="198"/>
      <c r="H254" s="201">
        <v>7.5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365</v>
      </c>
      <c r="AU254" s="207" t="s">
        <v>85</v>
      </c>
      <c r="AV254" s="10" t="s">
        <v>85</v>
      </c>
      <c r="AW254" s="10" t="s">
        <v>32</v>
      </c>
      <c r="AX254" s="10" t="s">
        <v>76</v>
      </c>
      <c r="AY254" s="207" t="s">
        <v>149</v>
      </c>
    </row>
    <row r="255" spans="1:65" s="11" customFormat="1" ht="11.25">
      <c r="B255" s="208"/>
      <c r="C255" s="209"/>
      <c r="D255" s="177" t="s">
        <v>365</v>
      </c>
      <c r="E255" s="210" t="s">
        <v>1</v>
      </c>
      <c r="F255" s="211" t="s">
        <v>367</v>
      </c>
      <c r="G255" s="209"/>
      <c r="H255" s="212">
        <v>7.5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365</v>
      </c>
      <c r="AU255" s="218" t="s">
        <v>85</v>
      </c>
      <c r="AV255" s="11" t="s">
        <v>148</v>
      </c>
      <c r="AW255" s="11" t="s">
        <v>32</v>
      </c>
      <c r="AX255" s="11" t="s">
        <v>83</v>
      </c>
      <c r="AY255" s="218" t="s">
        <v>149</v>
      </c>
    </row>
    <row r="256" spans="1:65" s="2" customFormat="1" ht="16.5" customHeight="1">
      <c r="A256" s="34"/>
      <c r="B256" s="35"/>
      <c r="C256" s="182" t="s">
        <v>290</v>
      </c>
      <c r="D256" s="182" t="s">
        <v>258</v>
      </c>
      <c r="E256" s="183" t="s">
        <v>1293</v>
      </c>
      <c r="F256" s="184" t="s">
        <v>1294</v>
      </c>
      <c r="G256" s="185" t="s">
        <v>147</v>
      </c>
      <c r="H256" s="186">
        <v>6</v>
      </c>
      <c r="I256" s="187"/>
      <c r="J256" s="188">
        <f>ROUND(I256*H256,2)</f>
        <v>0</v>
      </c>
      <c r="K256" s="184" t="s">
        <v>1171</v>
      </c>
      <c r="L256" s="189"/>
      <c r="M256" s="190" t="s">
        <v>1</v>
      </c>
      <c r="N256" s="191" t="s">
        <v>41</v>
      </c>
      <c r="O256" s="71"/>
      <c r="P256" s="173">
        <f>O256*H256</f>
        <v>0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5" t="s">
        <v>164</v>
      </c>
      <c r="AT256" s="175" t="s">
        <v>258</v>
      </c>
      <c r="AU256" s="175" t="s">
        <v>85</v>
      </c>
      <c r="AY256" s="17" t="s">
        <v>149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7" t="s">
        <v>83</v>
      </c>
      <c r="BK256" s="176">
        <f>ROUND(I256*H256,2)</f>
        <v>0</v>
      </c>
      <c r="BL256" s="17" t="s">
        <v>148</v>
      </c>
      <c r="BM256" s="175" t="s">
        <v>298</v>
      </c>
    </row>
    <row r="257" spans="1:65" s="10" customFormat="1" ht="11.25">
      <c r="B257" s="197"/>
      <c r="C257" s="198"/>
      <c r="D257" s="177" t="s">
        <v>365</v>
      </c>
      <c r="E257" s="199" t="s">
        <v>1</v>
      </c>
      <c r="F257" s="200" t="s">
        <v>1295</v>
      </c>
      <c r="G257" s="198"/>
      <c r="H257" s="201">
        <v>6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365</v>
      </c>
      <c r="AU257" s="207" t="s">
        <v>85</v>
      </c>
      <c r="AV257" s="10" t="s">
        <v>85</v>
      </c>
      <c r="AW257" s="10" t="s">
        <v>32</v>
      </c>
      <c r="AX257" s="10" t="s">
        <v>76</v>
      </c>
      <c r="AY257" s="207" t="s">
        <v>149</v>
      </c>
    </row>
    <row r="258" spans="1:65" s="11" customFormat="1" ht="11.25">
      <c r="B258" s="208"/>
      <c r="C258" s="209"/>
      <c r="D258" s="177" t="s">
        <v>365</v>
      </c>
      <c r="E258" s="210" t="s">
        <v>1</v>
      </c>
      <c r="F258" s="211" t="s">
        <v>367</v>
      </c>
      <c r="G258" s="209"/>
      <c r="H258" s="212">
        <v>6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365</v>
      </c>
      <c r="AU258" s="218" t="s">
        <v>85</v>
      </c>
      <c r="AV258" s="11" t="s">
        <v>148</v>
      </c>
      <c r="AW258" s="11" t="s">
        <v>32</v>
      </c>
      <c r="AX258" s="11" t="s">
        <v>83</v>
      </c>
      <c r="AY258" s="218" t="s">
        <v>149</v>
      </c>
    </row>
    <row r="259" spans="1:65" s="2" customFormat="1" ht="16.5" customHeight="1">
      <c r="A259" s="34"/>
      <c r="B259" s="35"/>
      <c r="C259" s="182" t="s">
        <v>221</v>
      </c>
      <c r="D259" s="182" t="s">
        <v>258</v>
      </c>
      <c r="E259" s="183" t="s">
        <v>1296</v>
      </c>
      <c r="F259" s="184" t="s">
        <v>1297</v>
      </c>
      <c r="G259" s="185" t="s">
        <v>158</v>
      </c>
      <c r="H259" s="186">
        <v>1</v>
      </c>
      <c r="I259" s="187"/>
      <c r="J259" s="188">
        <f>ROUND(I259*H259,2)</f>
        <v>0</v>
      </c>
      <c r="K259" s="184" t="s">
        <v>1273</v>
      </c>
      <c r="L259" s="189"/>
      <c r="M259" s="190" t="s">
        <v>1</v>
      </c>
      <c r="N259" s="191" t="s">
        <v>41</v>
      </c>
      <c r="O259" s="71"/>
      <c r="P259" s="173">
        <f>O259*H259</f>
        <v>0</v>
      </c>
      <c r="Q259" s="173">
        <v>0</v>
      </c>
      <c r="R259" s="173">
        <f>Q259*H259</f>
        <v>0</v>
      </c>
      <c r="S259" s="173">
        <v>0</v>
      </c>
      <c r="T259" s="17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5" t="s">
        <v>164</v>
      </c>
      <c r="AT259" s="175" t="s">
        <v>258</v>
      </c>
      <c r="AU259" s="175" t="s">
        <v>85</v>
      </c>
      <c r="AY259" s="17" t="s">
        <v>149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83</v>
      </c>
      <c r="BK259" s="176">
        <f>ROUND(I259*H259,2)</f>
        <v>0</v>
      </c>
      <c r="BL259" s="17" t="s">
        <v>148</v>
      </c>
      <c r="BM259" s="175" t="s">
        <v>303</v>
      </c>
    </row>
    <row r="260" spans="1:65" s="12" customFormat="1" ht="11.25">
      <c r="B260" s="219"/>
      <c r="C260" s="220"/>
      <c r="D260" s="177" t="s">
        <v>365</v>
      </c>
      <c r="E260" s="221" t="s">
        <v>1</v>
      </c>
      <c r="F260" s="222" t="s">
        <v>1298</v>
      </c>
      <c r="G260" s="220"/>
      <c r="H260" s="221" t="s">
        <v>1</v>
      </c>
      <c r="I260" s="223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365</v>
      </c>
      <c r="AU260" s="228" t="s">
        <v>85</v>
      </c>
      <c r="AV260" s="12" t="s">
        <v>83</v>
      </c>
      <c r="AW260" s="12" t="s">
        <v>32</v>
      </c>
      <c r="AX260" s="12" t="s">
        <v>76</v>
      </c>
      <c r="AY260" s="228" t="s">
        <v>149</v>
      </c>
    </row>
    <row r="261" spans="1:65" s="10" customFormat="1" ht="11.25">
      <c r="B261" s="197"/>
      <c r="C261" s="198"/>
      <c r="D261" s="177" t="s">
        <v>365</v>
      </c>
      <c r="E261" s="199" t="s">
        <v>1</v>
      </c>
      <c r="F261" s="200" t="s">
        <v>1299</v>
      </c>
      <c r="G261" s="198"/>
      <c r="H261" s="201">
        <v>1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365</v>
      </c>
      <c r="AU261" s="207" t="s">
        <v>85</v>
      </c>
      <c r="AV261" s="10" t="s">
        <v>85</v>
      </c>
      <c r="AW261" s="10" t="s">
        <v>32</v>
      </c>
      <c r="AX261" s="10" t="s">
        <v>76</v>
      </c>
      <c r="AY261" s="207" t="s">
        <v>149</v>
      </c>
    </row>
    <row r="262" spans="1:65" s="11" customFormat="1" ht="11.25">
      <c r="B262" s="208"/>
      <c r="C262" s="209"/>
      <c r="D262" s="177" t="s">
        <v>365</v>
      </c>
      <c r="E262" s="210" t="s">
        <v>1</v>
      </c>
      <c r="F262" s="211" t="s">
        <v>367</v>
      </c>
      <c r="G262" s="209"/>
      <c r="H262" s="212">
        <v>1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365</v>
      </c>
      <c r="AU262" s="218" t="s">
        <v>85</v>
      </c>
      <c r="AV262" s="11" t="s">
        <v>148</v>
      </c>
      <c r="AW262" s="11" t="s">
        <v>32</v>
      </c>
      <c r="AX262" s="11" t="s">
        <v>83</v>
      </c>
      <c r="AY262" s="218" t="s">
        <v>149</v>
      </c>
    </row>
    <row r="263" spans="1:65" s="2" customFormat="1" ht="24.2" customHeight="1">
      <c r="A263" s="34"/>
      <c r="B263" s="35"/>
      <c r="C263" s="164" t="s">
        <v>300</v>
      </c>
      <c r="D263" s="164" t="s">
        <v>144</v>
      </c>
      <c r="E263" s="165" t="s">
        <v>1300</v>
      </c>
      <c r="F263" s="166" t="s">
        <v>1301</v>
      </c>
      <c r="G263" s="167" t="s">
        <v>147</v>
      </c>
      <c r="H263" s="168">
        <v>8</v>
      </c>
      <c r="I263" s="169"/>
      <c r="J263" s="170">
        <f>ROUND(I263*H263,2)</f>
        <v>0</v>
      </c>
      <c r="K263" s="166" t="s">
        <v>1171</v>
      </c>
      <c r="L263" s="39"/>
      <c r="M263" s="171" t="s">
        <v>1</v>
      </c>
      <c r="N263" s="172" t="s">
        <v>41</v>
      </c>
      <c r="O263" s="71"/>
      <c r="P263" s="173">
        <f>O263*H263</f>
        <v>0</v>
      </c>
      <c r="Q263" s="173">
        <v>0</v>
      </c>
      <c r="R263" s="173">
        <f>Q263*H263</f>
        <v>0</v>
      </c>
      <c r="S263" s="173">
        <v>0</v>
      </c>
      <c r="T263" s="17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5" t="s">
        <v>148</v>
      </c>
      <c r="AT263" s="175" t="s">
        <v>144</v>
      </c>
      <c r="AU263" s="175" t="s">
        <v>85</v>
      </c>
      <c r="AY263" s="17" t="s">
        <v>149</v>
      </c>
      <c r="BE263" s="176">
        <f>IF(N263="základní",J263,0)</f>
        <v>0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7" t="s">
        <v>83</v>
      </c>
      <c r="BK263" s="176">
        <f>ROUND(I263*H263,2)</f>
        <v>0</v>
      </c>
      <c r="BL263" s="17" t="s">
        <v>148</v>
      </c>
      <c r="BM263" s="175" t="s">
        <v>307</v>
      </c>
    </row>
    <row r="264" spans="1:65" s="12" customFormat="1" ht="11.25">
      <c r="B264" s="219"/>
      <c r="C264" s="220"/>
      <c r="D264" s="177" t="s">
        <v>365</v>
      </c>
      <c r="E264" s="221" t="s">
        <v>1</v>
      </c>
      <c r="F264" s="222" t="s">
        <v>1302</v>
      </c>
      <c r="G264" s="220"/>
      <c r="H264" s="221" t="s">
        <v>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365</v>
      </c>
      <c r="AU264" s="228" t="s">
        <v>85</v>
      </c>
      <c r="AV264" s="12" t="s">
        <v>83</v>
      </c>
      <c r="AW264" s="12" t="s">
        <v>32</v>
      </c>
      <c r="AX264" s="12" t="s">
        <v>76</v>
      </c>
      <c r="AY264" s="228" t="s">
        <v>149</v>
      </c>
    </row>
    <row r="265" spans="1:65" s="10" customFormat="1" ht="11.25">
      <c r="B265" s="197"/>
      <c r="C265" s="198"/>
      <c r="D265" s="177" t="s">
        <v>365</v>
      </c>
      <c r="E265" s="199" t="s">
        <v>1</v>
      </c>
      <c r="F265" s="200" t="s">
        <v>1303</v>
      </c>
      <c r="G265" s="198"/>
      <c r="H265" s="201">
        <v>8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365</v>
      </c>
      <c r="AU265" s="207" t="s">
        <v>85</v>
      </c>
      <c r="AV265" s="10" t="s">
        <v>85</v>
      </c>
      <c r="AW265" s="10" t="s">
        <v>32</v>
      </c>
      <c r="AX265" s="10" t="s">
        <v>76</v>
      </c>
      <c r="AY265" s="207" t="s">
        <v>149</v>
      </c>
    </row>
    <row r="266" spans="1:65" s="11" customFormat="1" ht="11.25">
      <c r="B266" s="208"/>
      <c r="C266" s="209"/>
      <c r="D266" s="177" t="s">
        <v>365</v>
      </c>
      <c r="E266" s="210" t="s">
        <v>1</v>
      </c>
      <c r="F266" s="211" t="s">
        <v>367</v>
      </c>
      <c r="G266" s="209"/>
      <c r="H266" s="212">
        <v>8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365</v>
      </c>
      <c r="AU266" s="218" t="s">
        <v>85</v>
      </c>
      <c r="AV266" s="11" t="s">
        <v>148</v>
      </c>
      <c r="AW266" s="11" t="s">
        <v>32</v>
      </c>
      <c r="AX266" s="11" t="s">
        <v>83</v>
      </c>
      <c r="AY266" s="218" t="s">
        <v>149</v>
      </c>
    </row>
    <row r="267" spans="1:65" s="2" customFormat="1" ht="24.2" customHeight="1">
      <c r="A267" s="34"/>
      <c r="B267" s="35"/>
      <c r="C267" s="164" t="s">
        <v>225</v>
      </c>
      <c r="D267" s="164" t="s">
        <v>144</v>
      </c>
      <c r="E267" s="165" t="s">
        <v>1304</v>
      </c>
      <c r="F267" s="166" t="s">
        <v>1305</v>
      </c>
      <c r="G267" s="167" t="s">
        <v>158</v>
      </c>
      <c r="H267" s="168">
        <v>2</v>
      </c>
      <c r="I267" s="169"/>
      <c r="J267" s="170">
        <f>ROUND(I267*H267,2)</f>
        <v>0</v>
      </c>
      <c r="K267" s="166" t="s">
        <v>1171</v>
      </c>
      <c r="L267" s="39"/>
      <c r="M267" s="171" t="s">
        <v>1</v>
      </c>
      <c r="N267" s="172" t="s">
        <v>41</v>
      </c>
      <c r="O267" s="71"/>
      <c r="P267" s="173">
        <f>O267*H267</f>
        <v>0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5" t="s">
        <v>148</v>
      </c>
      <c r="AT267" s="175" t="s">
        <v>144</v>
      </c>
      <c r="AU267" s="175" t="s">
        <v>85</v>
      </c>
      <c r="AY267" s="17" t="s">
        <v>149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7" t="s">
        <v>83</v>
      </c>
      <c r="BK267" s="176">
        <f>ROUND(I267*H267,2)</f>
        <v>0</v>
      </c>
      <c r="BL267" s="17" t="s">
        <v>148</v>
      </c>
      <c r="BM267" s="175" t="s">
        <v>313</v>
      </c>
    </row>
    <row r="268" spans="1:65" s="10" customFormat="1" ht="11.25">
      <c r="B268" s="197"/>
      <c r="C268" s="198"/>
      <c r="D268" s="177" t="s">
        <v>365</v>
      </c>
      <c r="E268" s="199" t="s">
        <v>1</v>
      </c>
      <c r="F268" s="200" t="s">
        <v>1306</v>
      </c>
      <c r="G268" s="198"/>
      <c r="H268" s="201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365</v>
      </c>
      <c r="AU268" s="207" t="s">
        <v>85</v>
      </c>
      <c r="AV268" s="10" t="s">
        <v>85</v>
      </c>
      <c r="AW268" s="10" t="s">
        <v>32</v>
      </c>
      <c r="AX268" s="10" t="s">
        <v>76</v>
      </c>
      <c r="AY268" s="207" t="s">
        <v>149</v>
      </c>
    </row>
    <row r="269" spans="1:65" s="10" customFormat="1" ht="11.25">
      <c r="B269" s="197"/>
      <c r="C269" s="198"/>
      <c r="D269" s="177" t="s">
        <v>365</v>
      </c>
      <c r="E269" s="199" t="s">
        <v>1</v>
      </c>
      <c r="F269" s="200" t="s">
        <v>1307</v>
      </c>
      <c r="G269" s="198"/>
      <c r="H269" s="201">
        <v>1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365</v>
      </c>
      <c r="AU269" s="207" t="s">
        <v>85</v>
      </c>
      <c r="AV269" s="10" t="s">
        <v>85</v>
      </c>
      <c r="AW269" s="10" t="s">
        <v>32</v>
      </c>
      <c r="AX269" s="10" t="s">
        <v>76</v>
      </c>
      <c r="AY269" s="207" t="s">
        <v>149</v>
      </c>
    </row>
    <row r="270" spans="1:65" s="11" customFormat="1" ht="11.25">
      <c r="B270" s="208"/>
      <c r="C270" s="209"/>
      <c r="D270" s="177" t="s">
        <v>365</v>
      </c>
      <c r="E270" s="210" t="s">
        <v>1</v>
      </c>
      <c r="F270" s="211" t="s">
        <v>367</v>
      </c>
      <c r="G270" s="209"/>
      <c r="H270" s="212">
        <v>2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365</v>
      </c>
      <c r="AU270" s="218" t="s">
        <v>85</v>
      </c>
      <c r="AV270" s="11" t="s">
        <v>148</v>
      </c>
      <c r="AW270" s="11" t="s">
        <v>32</v>
      </c>
      <c r="AX270" s="11" t="s">
        <v>83</v>
      </c>
      <c r="AY270" s="218" t="s">
        <v>149</v>
      </c>
    </row>
    <row r="271" spans="1:65" s="2" customFormat="1" ht="16.5" customHeight="1">
      <c r="A271" s="34"/>
      <c r="B271" s="35"/>
      <c r="C271" s="164" t="s">
        <v>309</v>
      </c>
      <c r="D271" s="164" t="s">
        <v>144</v>
      </c>
      <c r="E271" s="165" t="s">
        <v>1308</v>
      </c>
      <c r="F271" s="166" t="s">
        <v>1309</v>
      </c>
      <c r="G271" s="167" t="s">
        <v>462</v>
      </c>
      <c r="H271" s="168">
        <v>13.167999999999999</v>
      </c>
      <c r="I271" s="169"/>
      <c r="J271" s="170">
        <f>ROUND(I271*H271,2)</f>
        <v>0</v>
      </c>
      <c r="K271" s="166" t="s">
        <v>1171</v>
      </c>
      <c r="L271" s="39"/>
      <c r="M271" s="171" t="s">
        <v>1</v>
      </c>
      <c r="N271" s="172" t="s">
        <v>41</v>
      </c>
      <c r="O271" s="71"/>
      <c r="P271" s="173">
        <f>O271*H271</f>
        <v>0</v>
      </c>
      <c r="Q271" s="173">
        <v>0</v>
      </c>
      <c r="R271" s="173">
        <f>Q271*H271</f>
        <v>0</v>
      </c>
      <c r="S271" s="173">
        <v>0</v>
      </c>
      <c r="T271" s="17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5" t="s">
        <v>148</v>
      </c>
      <c r="AT271" s="175" t="s">
        <v>144</v>
      </c>
      <c r="AU271" s="175" t="s">
        <v>85</v>
      </c>
      <c r="AY271" s="17" t="s">
        <v>149</v>
      </c>
      <c r="BE271" s="176">
        <f>IF(N271="základní",J271,0)</f>
        <v>0</v>
      </c>
      <c r="BF271" s="176">
        <f>IF(N271="snížená",J271,0)</f>
        <v>0</v>
      </c>
      <c r="BG271" s="176">
        <f>IF(N271="zákl. přenesená",J271,0)</f>
        <v>0</v>
      </c>
      <c r="BH271" s="176">
        <f>IF(N271="sníž. přenesená",J271,0)</f>
        <v>0</v>
      </c>
      <c r="BI271" s="176">
        <f>IF(N271="nulová",J271,0)</f>
        <v>0</v>
      </c>
      <c r="BJ271" s="17" t="s">
        <v>83</v>
      </c>
      <c r="BK271" s="176">
        <f>ROUND(I271*H271,2)</f>
        <v>0</v>
      </c>
      <c r="BL271" s="17" t="s">
        <v>148</v>
      </c>
      <c r="BM271" s="175" t="s">
        <v>317</v>
      </c>
    </row>
    <row r="272" spans="1:65" s="12" customFormat="1" ht="11.25">
      <c r="B272" s="219"/>
      <c r="C272" s="220"/>
      <c r="D272" s="177" t="s">
        <v>365</v>
      </c>
      <c r="E272" s="221" t="s">
        <v>1</v>
      </c>
      <c r="F272" s="222" t="s">
        <v>1310</v>
      </c>
      <c r="G272" s="220"/>
      <c r="H272" s="221" t="s">
        <v>1</v>
      </c>
      <c r="I272" s="223"/>
      <c r="J272" s="220"/>
      <c r="K272" s="220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365</v>
      </c>
      <c r="AU272" s="228" t="s">
        <v>85</v>
      </c>
      <c r="AV272" s="12" t="s">
        <v>83</v>
      </c>
      <c r="AW272" s="12" t="s">
        <v>32</v>
      </c>
      <c r="AX272" s="12" t="s">
        <v>76</v>
      </c>
      <c r="AY272" s="228" t="s">
        <v>149</v>
      </c>
    </row>
    <row r="273" spans="1:65" s="10" customFormat="1" ht="11.25">
      <c r="B273" s="197"/>
      <c r="C273" s="198"/>
      <c r="D273" s="177" t="s">
        <v>365</v>
      </c>
      <c r="E273" s="199" t="s">
        <v>1</v>
      </c>
      <c r="F273" s="200" t="s">
        <v>1311</v>
      </c>
      <c r="G273" s="198"/>
      <c r="H273" s="201">
        <v>13.167999999999999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365</v>
      </c>
      <c r="AU273" s="207" t="s">
        <v>85</v>
      </c>
      <c r="AV273" s="10" t="s">
        <v>85</v>
      </c>
      <c r="AW273" s="10" t="s">
        <v>32</v>
      </c>
      <c r="AX273" s="10" t="s">
        <v>76</v>
      </c>
      <c r="AY273" s="207" t="s">
        <v>149</v>
      </c>
    </row>
    <row r="274" spans="1:65" s="11" customFormat="1" ht="11.25">
      <c r="B274" s="208"/>
      <c r="C274" s="209"/>
      <c r="D274" s="177" t="s">
        <v>365</v>
      </c>
      <c r="E274" s="210" t="s">
        <v>1</v>
      </c>
      <c r="F274" s="211" t="s">
        <v>367</v>
      </c>
      <c r="G274" s="209"/>
      <c r="H274" s="212">
        <v>13.167999999999999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365</v>
      </c>
      <c r="AU274" s="218" t="s">
        <v>85</v>
      </c>
      <c r="AV274" s="11" t="s">
        <v>148</v>
      </c>
      <c r="AW274" s="11" t="s">
        <v>32</v>
      </c>
      <c r="AX274" s="11" t="s">
        <v>83</v>
      </c>
      <c r="AY274" s="218" t="s">
        <v>149</v>
      </c>
    </row>
    <row r="275" spans="1:65" s="2" customFormat="1" ht="16.5" customHeight="1">
      <c r="A275" s="34"/>
      <c r="B275" s="35"/>
      <c r="C275" s="164" t="s">
        <v>230</v>
      </c>
      <c r="D275" s="164" t="s">
        <v>144</v>
      </c>
      <c r="E275" s="165" t="s">
        <v>1312</v>
      </c>
      <c r="F275" s="166" t="s">
        <v>1313</v>
      </c>
      <c r="G275" s="167" t="s">
        <v>147</v>
      </c>
      <c r="H275" s="168">
        <v>5.26</v>
      </c>
      <c r="I275" s="169"/>
      <c r="J275" s="170">
        <f>ROUND(I275*H275,2)</f>
        <v>0</v>
      </c>
      <c r="K275" s="166" t="s">
        <v>1171</v>
      </c>
      <c r="L275" s="39"/>
      <c r="M275" s="171" t="s">
        <v>1</v>
      </c>
      <c r="N275" s="172" t="s">
        <v>41</v>
      </c>
      <c r="O275" s="71"/>
      <c r="P275" s="173">
        <f>O275*H275</f>
        <v>0</v>
      </c>
      <c r="Q275" s="173">
        <v>0</v>
      </c>
      <c r="R275" s="173">
        <f>Q275*H275</f>
        <v>0</v>
      </c>
      <c r="S275" s="173">
        <v>0</v>
      </c>
      <c r="T275" s="174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5" t="s">
        <v>148</v>
      </c>
      <c r="AT275" s="175" t="s">
        <v>144</v>
      </c>
      <c r="AU275" s="175" t="s">
        <v>85</v>
      </c>
      <c r="AY275" s="17" t="s">
        <v>149</v>
      </c>
      <c r="BE275" s="176">
        <f>IF(N275="základní",J275,0)</f>
        <v>0</v>
      </c>
      <c r="BF275" s="176">
        <f>IF(N275="snížená",J275,0)</f>
        <v>0</v>
      </c>
      <c r="BG275" s="176">
        <f>IF(N275="zákl. přenesená",J275,0)</f>
        <v>0</v>
      </c>
      <c r="BH275" s="176">
        <f>IF(N275="sníž. přenesená",J275,0)</f>
        <v>0</v>
      </c>
      <c r="BI275" s="176">
        <f>IF(N275="nulová",J275,0)</f>
        <v>0</v>
      </c>
      <c r="BJ275" s="17" t="s">
        <v>83</v>
      </c>
      <c r="BK275" s="176">
        <f>ROUND(I275*H275,2)</f>
        <v>0</v>
      </c>
      <c r="BL275" s="17" t="s">
        <v>148</v>
      </c>
      <c r="BM275" s="175" t="s">
        <v>323</v>
      </c>
    </row>
    <row r="276" spans="1:65" s="12" customFormat="1" ht="11.25">
      <c r="B276" s="219"/>
      <c r="C276" s="220"/>
      <c r="D276" s="177" t="s">
        <v>365</v>
      </c>
      <c r="E276" s="221" t="s">
        <v>1</v>
      </c>
      <c r="F276" s="222" t="s">
        <v>1314</v>
      </c>
      <c r="G276" s="220"/>
      <c r="H276" s="221" t="s">
        <v>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365</v>
      </c>
      <c r="AU276" s="228" t="s">
        <v>85</v>
      </c>
      <c r="AV276" s="12" t="s">
        <v>83</v>
      </c>
      <c r="AW276" s="12" t="s">
        <v>32</v>
      </c>
      <c r="AX276" s="12" t="s">
        <v>76</v>
      </c>
      <c r="AY276" s="228" t="s">
        <v>149</v>
      </c>
    </row>
    <row r="277" spans="1:65" s="10" customFormat="1" ht="11.25">
      <c r="B277" s="197"/>
      <c r="C277" s="198"/>
      <c r="D277" s="177" t="s">
        <v>365</v>
      </c>
      <c r="E277" s="199" t="s">
        <v>1</v>
      </c>
      <c r="F277" s="200" t="s">
        <v>1315</v>
      </c>
      <c r="G277" s="198"/>
      <c r="H277" s="201">
        <v>5.26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365</v>
      </c>
      <c r="AU277" s="207" t="s">
        <v>85</v>
      </c>
      <c r="AV277" s="10" t="s">
        <v>85</v>
      </c>
      <c r="AW277" s="10" t="s">
        <v>32</v>
      </c>
      <c r="AX277" s="10" t="s">
        <v>76</v>
      </c>
      <c r="AY277" s="207" t="s">
        <v>149</v>
      </c>
    </row>
    <row r="278" spans="1:65" s="11" customFormat="1" ht="11.25">
      <c r="B278" s="208"/>
      <c r="C278" s="209"/>
      <c r="D278" s="177" t="s">
        <v>365</v>
      </c>
      <c r="E278" s="210" t="s">
        <v>1</v>
      </c>
      <c r="F278" s="211" t="s">
        <v>367</v>
      </c>
      <c r="G278" s="209"/>
      <c r="H278" s="212">
        <v>5.26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365</v>
      </c>
      <c r="AU278" s="218" t="s">
        <v>85</v>
      </c>
      <c r="AV278" s="11" t="s">
        <v>148</v>
      </c>
      <c r="AW278" s="11" t="s">
        <v>32</v>
      </c>
      <c r="AX278" s="11" t="s">
        <v>83</v>
      </c>
      <c r="AY278" s="218" t="s">
        <v>149</v>
      </c>
    </row>
    <row r="279" spans="1:65" s="2" customFormat="1" ht="24.2" customHeight="1">
      <c r="A279" s="34"/>
      <c r="B279" s="35"/>
      <c r="C279" s="164" t="s">
        <v>319</v>
      </c>
      <c r="D279" s="164" t="s">
        <v>144</v>
      </c>
      <c r="E279" s="165" t="s">
        <v>1316</v>
      </c>
      <c r="F279" s="166" t="s">
        <v>1317</v>
      </c>
      <c r="G279" s="167" t="s">
        <v>158</v>
      </c>
      <c r="H279" s="168">
        <v>7</v>
      </c>
      <c r="I279" s="169"/>
      <c r="J279" s="170">
        <f>ROUND(I279*H279,2)</f>
        <v>0</v>
      </c>
      <c r="K279" s="166" t="s">
        <v>1171</v>
      </c>
      <c r="L279" s="39"/>
      <c r="M279" s="171" t="s">
        <v>1</v>
      </c>
      <c r="N279" s="172" t="s">
        <v>41</v>
      </c>
      <c r="O279" s="71"/>
      <c r="P279" s="173">
        <f>O279*H279</f>
        <v>0</v>
      </c>
      <c r="Q279" s="173">
        <v>0</v>
      </c>
      <c r="R279" s="173">
        <f>Q279*H279</f>
        <v>0</v>
      </c>
      <c r="S279" s="173">
        <v>0</v>
      </c>
      <c r="T279" s="17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5" t="s">
        <v>148</v>
      </c>
      <c r="AT279" s="175" t="s">
        <v>144</v>
      </c>
      <c r="AU279" s="175" t="s">
        <v>85</v>
      </c>
      <c r="AY279" s="17" t="s">
        <v>149</v>
      </c>
      <c r="BE279" s="176">
        <f>IF(N279="základní",J279,0)</f>
        <v>0</v>
      </c>
      <c r="BF279" s="176">
        <f>IF(N279="snížená",J279,0)</f>
        <v>0</v>
      </c>
      <c r="BG279" s="176">
        <f>IF(N279="zákl. přenesená",J279,0)</f>
        <v>0</v>
      </c>
      <c r="BH279" s="176">
        <f>IF(N279="sníž. přenesená",J279,0)</f>
        <v>0</v>
      </c>
      <c r="BI279" s="176">
        <f>IF(N279="nulová",J279,0)</f>
        <v>0</v>
      </c>
      <c r="BJ279" s="17" t="s">
        <v>83</v>
      </c>
      <c r="BK279" s="176">
        <f>ROUND(I279*H279,2)</f>
        <v>0</v>
      </c>
      <c r="BL279" s="17" t="s">
        <v>148</v>
      </c>
      <c r="BM279" s="175" t="s">
        <v>327</v>
      </c>
    </row>
    <row r="280" spans="1:65" s="10" customFormat="1" ht="11.25">
      <c r="B280" s="197"/>
      <c r="C280" s="198"/>
      <c r="D280" s="177" t="s">
        <v>365</v>
      </c>
      <c r="E280" s="199" t="s">
        <v>1</v>
      </c>
      <c r="F280" s="200" t="s">
        <v>1318</v>
      </c>
      <c r="G280" s="198"/>
      <c r="H280" s="201">
        <v>7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365</v>
      </c>
      <c r="AU280" s="207" t="s">
        <v>85</v>
      </c>
      <c r="AV280" s="10" t="s">
        <v>85</v>
      </c>
      <c r="AW280" s="10" t="s">
        <v>32</v>
      </c>
      <c r="AX280" s="10" t="s">
        <v>76</v>
      </c>
      <c r="AY280" s="207" t="s">
        <v>149</v>
      </c>
    </row>
    <row r="281" spans="1:65" s="11" customFormat="1" ht="11.25">
      <c r="B281" s="208"/>
      <c r="C281" s="209"/>
      <c r="D281" s="177" t="s">
        <v>365</v>
      </c>
      <c r="E281" s="210" t="s">
        <v>1</v>
      </c>
      <c r="F281" s="211" t="s">
        <v>367</v>
      </c>
      <c r="G281" s="209"/>
      <c r="H281" s="212">
        <v>7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365</v>
      </c>
      <c r="AU281" s="218" t="s">
        <v>85</v>
      </c>
      <c r="AV281" s="11" t="s">
        <v>148</v>
      </c>
      <c r="AW281" s="11" t="s">
        <v>32</v>
      </c>
      <c r="AX281" s="11" t="s">
        <v>83</v>
      </c>
      <c r="AY281" s="218" t="s">
        <v>149</v>
      </c>
    </row>
    <row r="282" spans="1:65" s="14" customFormat="1" ht="22.9" customHeight="1">
      <c r="B282" s="238"/>
      <c r="C282" s="239"/>
      <c r="D282" s="240" t="s">
        <v>75</v>
      </c>
      <c r="E282" s="260" t="s">
        <v>1319</v>
      </c>
      <c r="F282" s="260" t="s">
        <v>1320</v>
      </c>
      <c r="G282" s="239"/>
      <c r="H282" s="239"/>
      <c r="I282" s="242"/>
      <c r="J282" s="261">
        <f>BK282</f>
        <v>0</v>
      </c>
      <c r="K282" s="239"/>
      <c r="L282" s="244"/>
      <c r="M282" s="245"/>
      <c r="N282" s="246"/>
      <c r="O282" s="246"/>
      <c r="P282" s="247">
        <f>SUM(P283:P293)</f>
        <v>0</v>
      </c>
      <c r="Q282" s="246"/>
      <c r="R282" s="247">
        <f>SUM(R283:R293)</f>
        <v>0</v>
      </c>
      <c r="S282" s="246"/>
      <c r="T282" s="248">
        <f>SUM(T283:T293)</f>
        <v>0</v>
      </c>
      <c r="AR282" s="249" t="s">
        <v>83</v>
      </c>
      <c r="AT282" s="250" t="s">
        <v>75</v>
      </c>
      <c r="AU282" s="250" t="s">
        <v>83</v>
      </c>
      <c r="AY282" s="249" t="s">
        <v>149</v>
      </c>
      <c r="BK282" s="251">
        <f>SUM(BK283:BK293)</f>
        <v>0</v>
      </c>
    </row>
    <row r="283" spans="1:65" s="2" customFormat="1" ht="24.2" customHeight="1">
      <c r="A283" s="34"/>
      <c r="B283" s="35"/>
      <c r="C283" s="164" t="s">
        <v>234</v>
      </c>
      <c r="D283" s="164" t="s">
        <v>144</v>
      </c>
      <c r="E283" s="165" t="s">
        <v>1321</v>
      </c>
      <c r="F283" s="166" t="s">
        <v>1322</v>
      </c>
      <c r="G283" s="167" t="s">
        <v>370</v>
      </c>
      <c r="H283" s="168">
        <v>42.412999999999997</v>
      </c>
      <c r="I283" s="169"/>
      <c r="J283" s="170">
        <f>ROUND(I283*H283,2)</f>
        <v>0</v>
      </c>
      <c r="K283" s="166" t="s">
        <v>1171</v>
      </c>
      <c r="L283" s="39"/>
      <c r="M283" s="171" t="s">
        <v>1</v>
      </c>
      <c r="N283" s="172" t="s">
        <v>41</v>
      </c>
      <c r="O283" s="71"/>
      <c r="P283" s="173">
        <f>O283*H283</f>
        <v>0</v>
      </c>
      <c r="Q283" s="173">
        <v>0</v>
      </c>
      <c r="R283" s="173">
        <f>Q283*H283</f>
        <v>0</v>
      </c>
      <c r="S283" s="173">
        <v>0</v>
      </c>
      <c r="T283" s="174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5" t="s">
        <v>148</v>
      </c>
      <c r="AT283" s="175" t="s">
        <v>144</v>
      </c>
      <c r="AU283" s="175" t="s">
        <v>85</v>
      </c>
      <c r="AY283" s="17" t="s">
        <v>149</v>
      </c>
      <c r="BE283" s="176">
        <f>IF(N283="základní",J283,0)</f>
        <v>0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7" t="s">
        <v>83</v>
      </c>
      <c r="BK283" s="176">
        <f>ROUND(I283*H283,2)</f>
        <v>0</v>
      </c>
      <c r="BL283" s="17" t="s">
        <v>148</v>
      </c>
      <c r="BM283" s="175" t="s">
        <v>332</v>
      </c>
    </row>
    <row r="284" spans="1:65" s="2" customFormat="1" ht="24.2" customHeight="1">
      <c r="A284" s="34"/>
      <c r="B284" s="35"/>
      <c r="C284" s="164" t="s">
        <v>329</v>
      </c>
      <c r="D284" s="164" t="s">
        <v>144</v>
      </c>
      <c r="E284" s="165" t="s">
        <v>1323</v>
      </c>
      <c r="F284" s="166" t="s">
        <v>1324</v>
      </c>
      <c r="G284" s="167" t="s">
        <v>370</v>
      </c>
      <c r="H284" s="168">
        <v>805.84699999999998</v>
      </c>
      <c r="I284" s="169"/>
      <c r="J284" s="170">
        <f>ROUND(I284*H284,2)</f>
        <v>0</v>
      </c>
      <c r="K284" s="166" t="s">
        <v>1171</v>
      </c>
      <c r="L284" s="39"/>
      <c r="M284" s="171" t="s">
        <v>1</v>
      </c>
      <c r="N284" s="172" t="s">
        <v>41</v>
      </c>
      <c r="O284" s="71"/>
      <c r="P284" s="173">
        <f>O284*H284</f>
        <v>0</v>
      </c>
      <c r="Q284" s="173">
        <v>0</v>
      </c>
      <c r="R284" s="173">
        <f>Q284*H284</f>
        <v>0</v>
      </c>
      <c r="S284" s="173">
        <v>0</v>
      </c>
      <c r="T284" s="17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5" t="s">
        <v>148</v>
      </c>
      <c r="AT284" s="175" t="s">
        <v>144</v>
      </c>
      <c r="AU284" s="175" t="s">
        <v>85</v>
      </c>
      <c r="AY284" s="17" t="s">
        <v>149</v>
      </c>
      <c r="BE284" s="176">
        <f>IF(N284="základní",J284,0)</f>
        <v>0</v>
      </c>
      <c r="BF284" s="176">
        <f>IF(N284="snížená",J284,0)</f>
        <v>0</v>
      </c>
      <c r="BG284" s="176">
        <f>IF(N284="zákl. přenesená",J284,0)</f>
        <v>0</v>
      </c>
      <c r="BH284" s="176">
        <f>IF(N284="sníž. přenesená",J284,0)</f>
        <v>0</v>
      </c>
      <c r="BI284" s="176">
        <f>IF(N284="nulová",J284,0)</f>
        <v>0</v>
      </c>
      <c r="BJ284" s="17" t="s">
        <v>83</v>
      </c>
      <c r="BK284" s="176">
        <f>ROUND(I284*H284,2)</f>
        <v>0</v>
      </c>
      <c r="BL284" s="17" t="s">
        <v>148</v>
      </c>
      <c r="BM284" s="175" t="s">
        <v>336</v>
      </c>
    </row>
    <row r="285" spans="1:65" s="12" customFormat="1" ht="11.25">
      <c r="B285" s="219"/>
      <c r="C285" s="220"/>
      <c r="D285" s="177" t="s">
        <v>365</v>
      </c>
      <c r="E285" s="221" t="s">
        <v>1</v>
      </c>
      <c r="F285" s="222" t="s">
        <v>1325</v>
      </c>
      <c r="G285" s="220"/>
      <c r="H285" s="221" t="s">
        <v>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365</v>
      </c>
      <c r="AU285" s="228" t="s">
        <v>85</v>
      </c>
      <c r="AV285" s="12" t="s">
        <v>83</v>
      </c>
      <c r="AW285" s="12" t="s">
        <v>32</v>
      </c>
      <c r="AX285" s="12" t="s">
        <v>76</v>
      </c>
      <c r="AY285" s="228" t="s">
        <v>149</v>
      </c>
    </row>
    <row r="286" spans="1:65" s="10" customFormat="1" ht="11.25">
      <c r="B286" s="197"/>
      <c r="C286" s="198"/>
      <c r="D286" s="177" t="s">
        <v>365</v>
      </c>
      <c r="E286" s="199" t="s">
        <v>1</v>
      </c>
      <c r="F286" s="200" t="s">
        <v>1326</v>
      </c>
      <c r="G286" s="198"/>
      <c r="H286" s="201">
        <v>805.84699999999998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365</v>
      </c>
      <c r="AU286" s="207" t="s">
        <v>85</v>
      </c>
      <c r="AV286" s="10" t="s">
        <v>85</v>
      </c>
      <c r="AW286" s="10" t="s">
        <v>32</v>
      </c>
      <c r="AX286" s="10" t="s">
        <v>76</v>
      </c>
      <c r="AY286" s="207" t="s">
        <v>149</v>
      </c>
    </row>
    <row r="287" spans="1:65" s="11" customFormat="1" ht="11.25">
      <c r="B287" s="208"/>
      <c r="C287" s="209"/>
      <c r="D287" s="177" t="s">
        <v>365</v>
      </c>
      <c r="E287" s="210" t="s">
        <v>1</v>
      </c>
      <c r="F287" s="211" t="s">
        <v>367</v>
      </c>
      <c r="G287" s="209"/>
      <c r="H287" s="212">
        <v>805.84699999999998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365</v>
      </c>
      <c r="AU287" s="218" t="s">
        <v>85</v>
      </c>
      <c r="AV287" s="11" t="s">
        <v>148</v>
      </c>
      <c r="AW287" s="11" t="s">
        <v>32</v>
      </c>
      <c r="AX287" s="11" t="s">
        <v>83</v>
      </c>
      <c r="AY287" s="218" t="s">
        <v>149</v>
      </c>
    </row>
    <row r="288" spans="1:65" s="2" customFormat="1" ht="37.9" customHeight="1">
      <c r="A288" s="34"/>
      <c r="B288" s="35"/>
      <c r="C288" s="164" t="s">
        <v>238</v>
      </c>
      <c r="D288" s="164" t="s">
        <v>144</v>
      </c>
      <c r="E288" s="165" t="s">
        <v>1327</v>
      </c>
      <c r="F288" s="166" t="s">
        <v>1328</v>
      </c>
      <c r="G288" s="167" t="s">
        <v>370</v>
      </c>
      <c r="H288" s="168">
        <v>31.603000000000002</v>
      </c>
      <c r="I288" s="169"/>
      <c r="J288" s="170">
        <f>ROUND(I288*H288,2)</f>
        <v>0</v>
      </c>
      <c r="K288" s="166" t="s">
        <v>1171</v>
      </c>
      <c r="L288" s="39"/>
      <c r="M288" s="171" t="s">
        <v>1</v>
      </c>
      <c r="N288" s="172" t="s">
        <v>41</v>
      </c>
      <c r="O288" s="71"/>
      <c r="P288" s="173">
        <f>O288*H288</f>
        <v>0</v>
      </c>
      <c r="Q288" s="173">
        <v>0</v>
      </c>
      <c r="R288" s="173">
        <f>Q288*H288</f>
        <v>0</v>
      </c>
      <c r="S288" s="173">
        <v>0</v>
      </c>
      <c r="T288" s="17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5" t="s">
        <v>148</v>
      </c>
      <c r="AT288" s="175" t="s">
        <v>144</v>
      </c>
      <c r="AU288" s="175" t="s">
        <v>85</v>
      </c>
      <c r="AY288" s="17" t="s">
        <v>149</v>
      </c>
      <c r="BE288" s="176">
        <f>IF(N288="základní",J288,0)</f>
        <v>0</v>
      </c>
      <c r="BF288" s="176">
        <f>IF(N288="snížená",J288,0)</f>
        <v>0</v>
      </c>
      <c r="BG288" s="176">
        <f>IF(N288="zákl. přenesená",J288,0)</f>
        <v>0</v>
      </c>
      <c r="BH288" s="176">
        <f>IF(N288="sníž. přenesená",J288,0)</f>
        <v>0</v>
      </c>
      <c r="BI288" s="176">
        <f>IF(N288="nulová",J288,0)</f>
        <v>0</v>
      </c>
      <c r="BJ288" s="17" t="s">
        <v>83</v>
      </c>
      <c r="BK288" s="176">
        <f>ROUND(I288*H288,2)</f>
        <v>0</v>
      </c>
      <c r="BL288" s="17" t="s">
        <v>148</v>
      </c>
      <c r="BM288" s="175" t="s">
        <v>341</v>
      </c>
    </row>
    <row r="289" spans="1:65" s="10" customFormat="1" ht="11.25">
      <c r="B289" s="197"/>
      <c r="C289" s="198"/>
      <c r="D289" s="177" t="s">
        <v>365</v>
      </c>
      <c r="E289" s="199" t="s">
        <v>1</v>
      </c>
      <c r="F289" s="200" t="s">
        <v>1329</v>
      </c>
      <c r="G289" s="198"/>
      <c r="H289" s="201">
        <v>31.603000000000002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365</v>
      </c>
      <c r="AU289" s="207" t="s">
        <v>85</v>
      </c>
      <c r="AV289" s="10" t="s">
        <v>85</v>
      </c>
      <c r="AW289" s="10" t="s">
        <v>32</v>
      </c>
      <c r="AX289" s="10" t="s">
        <v>76</v>
      </c>
      <c r="AY289" s="207" t="s">
        <v>149</v>
      </c>
    </row>
    <row r="290" spans="1:65" s="11" customFormat="1" ht="11.25">
      <c r="B290" s="208"/>
      <c r="C290" s="209"/>
      <c r="D290" s="177" t="s">
        <v>365</v>
      </c>
      <c r="E290" s="210" t="s">
        <v>1</v>
      </c>
      <c r="F290" s="211" t="s">
        <v>367</v>
      </c>
      <c r="G290" s="209"/>
      <c r="H290" s="212">
        <v>31.603000000000002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365</v>
      </c>
      <c r="AU290" s="218" t="s">
        <v>85</v>
      </c>
      <c r="AV290" s="11" t="s">
        <v>148</v>
      </c>
      <c r="AW290" s="11" t="s">
        <v>32</v>
      </c>
      <c r="AX290" s="11" t="s">
        <v>83</v>
      </c>
      <c r="AY290" s="218" t="s">
        <v>149</v>
      </c>
    </row>
    <row r="291" spans="1:65" s="2" customFormat="1" ht="33" customHeight="1">
      <c r="A291" s="34"/>
      <c r="B291" s="35"/>
      <c r="C291" s="164" t="s">
        <v>338</v>
      </c>
      <c r="D291" s="164" t="s">
        <v>144</v>
      </c>
      <c r="E291" s="165" t="s">
        <v>1330</v>
      </c>
      <c r="F291" s="166" t="s">
        <v>1331</v>
      </c>
      <c r="G291" s="167" t="s">
        <v>370</v>
      </c>
      <c r="H291" s="168">
        <v>10.808999999999999</v>
      </c>
      <c r="I291" s="169"/>
      <c r="J291" s="170">
        <f>ROUND(I291*H291,2)</f>
        <v>0</v>
      </c>
      <c r="K291" s="166" t="s">
        <v>1171</v>
      </c>
      <c r="L291" s="39"/>
      <c r="M291" s="171" t="s">
        <v>1</v>
      </c>
      <c r="N291" s="172" t="s">
        <v>41</v>
      </c>
      <c r="O291" s="71"/>
      <c r="P291" s="173">
        <f>O291*H291</f>
        <v>0</v>
      </c>
      <c r="Q291" s="173">
        <v>0</v>
      </c>
      <c r="R291" s="173">
        <f>Q291*H291</f>
        <v>0</v>
      </c>
      <c r="S291" s="173">
        <v>0</v>
      </c>
      <c r="T291" s="174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5" t="s">
        <v>148</v>
      </c>
      <c r="AT291" s="175" t="s">
        <v>144</v>
      </c>
      <c r="AU291" s="175" t="s">
        <v>85</v>
      </c>
      <c r="AY291" s="17" t="s">
        <v>149</v>
      </c>
      <c r="BE291" s="176">
        <f>IF(N291="základní",J291,0)</f>
        <v>0</v>
      </c>
      <c r="BF291" s="176">
        <f>IF(N291="snížená",J291,0)</f>
        <v>0</v>
      </c>
      <c r="BG291" s="176">
        <f>IF(N291="zákl. přenesená",J291,0)</f>
        <v>0</v>
      </c>
      <c r="BH291" s="176">
        <f>IF(N291="sníž. přenesená",J291,0)</f>
        <v>0</v>
      </c>
      <c r="BI291" s="176">
        <f>IF(N291="nulová",J291,0)</f>
        <v>0</v>
      </c>
      <c r="BJ291" s="17" t="s">
        <v>83</v>
      </c>
      <c r="BK291" s="176">
        <f>ROUND(I291*H291,2)</f>
        <v>0</v>
      </c>
      <c r="BL291" s="17" t="s">
        <v>148</v>
      </c>
      <c r="BM291" s="175" t="s">
        <v>345</v>
      </c>
    </row>
    <row r="292" spans="1:65" s="10" customFormat="1" ht="11.25">
      <c r="B292" s="197"/>
      <c r="C292" s="198"/>
      <c r="D292" s="177" t="s">
        <v>365</v>
      </c>
      <c r="E292" s="199" t="s">
        <v>1</v>
      </c>
      <c r="F292" s="200" t="s">
        <v>1332</v>
      </c>
      <c r="G292" s="198"/>
      <c r="H292" s="201">
        <v>10.808999999999999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365</v>
      </c>
      <c r="AU292" s="207" t="s">
        <v>85</v>
      </c>
      <c r="AV292" s="10" t="s">
        <v>85</v>
      </c>
      <c r="AW292" s="10" t="s">
        <v>32</v>
      </c>
      <c r="AX292" s="10" t="s">
        <v>76</v>
      </c>
      <c r="AY292" s="207" t="s">
        <v>149</v>
      </c>
    </row>
    <row r="293" spans="1:65" s="11" customFormat="1" ht="11.25">
      <c r="B293" s="208"/>
      <c r="C293" s="209"/>
      <c r="D293" s="177" t="s">
        <v>365</v>
      </c>
      <c r="E293" s="210" t="s">
        <v>1</v>
      </c>
      <c r="F293" s="211" t="s">
        <v>367</v>
      </c>
      <c r="G293" s="209"/>
      <c r="H293" s="212">
        <v>10.808999999999999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365</v>
      </c>
      <c r="AU293" s="218" t="s">
        <v>85</v>
      </c>
      <c r="AV293" s="11" t="s">
        <v>148</v>
      </c>
      <c r="AW293" s="11" t="s">
        <v>32</v>
      </c>
      <c r="AX293" s="11" t="s">
        <v>83</v>
      </c>
      <c r="AY293" s="218" t="s">
        <v>149</v>
      </c>
    </row>
    <row r="294" spans="1:65" s="14" customFormat="1" ht="22.9" customHeight="1">
      <c r="B294" s="238"/>
      <c r="C294" s="239"/>
      <c r="D294" s="240" t="s">
        <v>75</v>
      </c>
      <c r="E294" s="260" t="s">
        <v>1333</v>
      </c>
      <c r="F294" s="260" t="s">
        <v>1334</v>
      </c>
      <c r="G294" s="239"/>
      <c r="H294" s="239"/>
      <c r="I294" s="242"/>
      <c r="J294" s="261">
        <f>BK294</f>
        <v>0</v>
      </c>
      <c r="K294" s="239"/>
      <c r="L294" s="244"/>
      <c r="M294" s="245"/>
      <c r="N294" s="246"/>
      <c r="O294" s="246"/>
      <c r="P294" s="247">
        <f>P295</f>
        <v>0</v>
      </c>
      <c r="Q294" s="246"/>
      <c r="R294" s="247">
        <f>R295</f>
        <v>0</v>
      </c>
      <c r="S294" s="246"/>
      <c r="T294" s="248">
        <f>T295</f>
        <v>0</v>
      </c>
      <c r="AR294" s="249" t="s">
        <v>83</v>
      </c>
      <c r="AT294" s="250" t="s">
        <v>75</v>
      </c>
      <c r="AU294" s="250" t="s">
        <v>83</v>
      </c>
      <c r="AY294" s="249" t="s">
        <v>149</v>
      </c>
      <c r="BK294" s="251">
        <f>BK295</f>
        <v>0</v>
      </c>
    </row>
    <row r="295" spans="1:65" s="2" customFormat="1" ht="24.2" customHeight="1">
      <c r="A295" s="34"/>
      <c r="B295" s="35"/>
      <c r="C295" s="164" t="s">
        <v>242</v>
      </c>
      <c r="D295" s="164" t="s">
        <v>144</v>
      </c>
      <c r="E295" s="165" t="s">
        <v>1335</v>
      </c>
      <c r="F295" s="166" t="s">
        <v>1336</v>
      </c>
      <c r="G295" s="167" t="s">
        <v>370</v>
      </c>
      <c r="H295" s="168">
        <v>109.059</v>
      </c>
      <c r="I295" s="169"/>
      <c r="J295" s="170">
        <f>ROUND(I295*H295,2)</f>
        <v>0</v>
      </c>
      <c r="K295" s="166" t="s">
        <v>1171</v>
      </c>
      <c r="L295" s="39"/>
      <c r="M295" s="171" t="s">
        <v>1</v>
      </c>
      <c r="N295" s="172" t="s">
        <v>41</v>
      </c>
      <c r="O295" s="71"/>
      <c r="P295" s="173">
        <f>O295*H295</f>
        <v>0</v>
      </c>
      <c r="Q295" s="173">
        <v>0</v>
      </c>
      <c r="R295" s="173">
        <f>Q295*H295</f>
        <v>0</v>
      </c>
      <c r="S295" s="173">
        <v>0</v>
      </c>
      <c r="T295" s="174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5" t="s">
        <v>148</v>
      </c>
      <c r="AT295" s="175" t="s">
        <v>144</v>
      </c>
      <c r="AU295" s="175" t="s">
        <v>85</v>
      </c>
      <c r="AY295" s="17" t="s">
        <v>149</v>
      </c>
      <c r="BE295" s="176">
        <f>IF(N295="základní",J295,0)</f>
        <v>0</v>
      </c>
      <c r="BF295" s="176">
        <f>IF(N295="snížená",J295,0)</f>
        <v>0</v>
      </c>
      <c r="BG295" s="176">
        <f>IF(N295="zákl. přenesená",J295,0)</f>
        <v>0</v>
      </c>
      <c r="BH295" s="176">
        <f>IF(N295="sníž. přenesená",J295,0)</f>
        <v>0</v>
      </c>
      <c r="BI295" s="176">
        <f>IF(N295="nulová",J295,0)</f>
        <v>0</v>
      </c>
      <c r="BJ295" s="17" t="s">
        <v>83</v>
      </c>
      <c r="BK295" s="176">
        <f>ROUND(I295*H295,2)</f>
        <v>0</v>
      </c>
      <c r="BL295" s="17" t="s">
        <v>148</v>
      </c>
      <c r="BM295" s="175" t="s">
        <v>726</v>
      </c>
    </row>
    <row r="296" spans="1:65" s="14" customFormat="1" ht="25.9" customHeight="1">
      <c r="B296" s="238"/>
      <c r="C296" s="239"/>
      <c r="D296" s="240" t="s">
        <v>75</v>
      </c>
      <c r="E296" s="241" t="s">
        <v>1337</v>
      </c>
      <c r="F296" s="241" t="s">
        <v>1338</v>
      </c>
      <c r="G296" s="239"/>
      <c r="H296" s="239"/>
      <c r="I296" s="242"/>
      <c r="J296" s="243">
        <f>BK296</f>
        <v>0</v>
      </c>
      <c r="K296" s="239"/>
      <c r="L296" s="244"/>
      <c r="M296" s="245"/>
      <c r="N296" s="246"/>
      <c r="O296" s="246"/>
      <c r="P296" s="247">
        <f>P297</f>
        <v>0</v>
      </c>
      <c r="Q296" s="246"/>
      <c r="R296" s="247">
        <f>R297</f>
        <v>0</v>
      </c>
      <c r="S296" s="246"/>
      <c r="T296" s="248">
        <f>T297</f>
        <v>0</v>
      </c>
      <c r="AR296" s="249" t="s">
        <v>85</v>
      </c>
      <c r="AT296" s="250" t="s">
        <v>75</v>
      </c>
      <c r="AU296" s="250" t="s">
        <v>76</v>
      </c>
      <c r="AY296" s="249" t="s">
        <v>149</v>
      </c>
      <c r="BK296" s="251">
        <f>BK297</f>
        <v>0</v>
      </c>
    </row>
    <row r="297" spans="1:65" s="14" customFormat="1" ht="22.9" customHeight="1">
      <c r="B297" s="238"/>
      <c r="C297" s="239"/>
      <c r="D297" s="240" t="s">
        <v>75</v>
      </c>
      <c r="E297" s="260" t="s">
        <v>1339</v>
      </c>
      <c r="F297" s="260" t="s">
        <v>1340</v>
      </c>
      <c r="G297" s="239"/>
      <c r="H297" s="239"/>
      <c r="I297" s="242"/>
      <c r="J297" s="261">
        <f>BK297</f>
        <v>0</v>
      </c>
      <c r="K297" s="239"/>
      <c r="L297" s="244"/>
      <c r="M297" s="245"/>
      <c r="N297" s="246"/>
      <c r="O297" s="246"/>
      <c r="P297" s="247">
        <f>SUM(P298:P323)</f>
        <v>0</v>
      </c>
      <c r="Q297" s="246"/>
      <c r="R297" s="247">
        <f>SUM(R298:R323)</f>
        <v>0</v>
      </c>
      <c r="S297" s="246"/>
      <c r="T297" s="248">
        <f>SUM(T298:T323)</f>
        <v>0</v>
      </c>
      <c r="AR297" s="249" t="s">
        <v>85</v>
      </c>
      <c r="AT297" s="250" t="s">
        <v>75</v>
      </c>
      <c r="AU297" s="250" t="s">
        <v>83</v>
      </c>
      <c r="AY297" s="249" t="s">
        <v>149</v>
      </c>
      <c r="BK297" s="251">
        <f>SUM(BK298:BK323)</f>
        <v>0</v>
      </c>
    </row>
    <row r="298" spans="1:65" s="2" customFormat="1" ht="24.2" customHeight="1">
      <c r="A298" s="34"/>
      <c r="B298" s="35"/>
      <c r="C298" s="164" t="s">
        <v>347</v>
      </c>
      <c r="D298" s="164" t="s">
        <v>144</v>
      </c>
      <c r="E298" s="165" t="s">
        <v>1341</v>
      </c>
      <c r="F298" s="166" t="s">
        <v>1342</v>
      </c>
      <c r="G298" s="167" t="s">
        <v>454</v>
      </c>
      <c r="H298" s="168">
        <v>33.46</v>
      </c>
      <c r="I298" s="169"/>
      <c r="J298" s="170">
        <f>ROUND(I298*H298,2)</f>
        <v>0</v>
      </c>
      <c r="K298" s="166" t="s">
        <v>1171</v>
      </c>
      <c r="L298" s="39"/>
      <c r="M298" s="171" t="s">
        <v>1</v>
      </c>
      <c r="N298" s="172" t="s">
        <v>41</v>
      </c>
      <c r="O298" s="71"/>
      <c r="P298" s="173">
        <f>O298*H298</f>
        <v>0</v>
      </c>
      <c r="Q298" s="173">
        <v>0</v>
      </c>
      <c r="R298" s="173">
        <f>Q298*H298</f>
        <v>0</v>
      </c>
      <c r="S298" s="173">
        <v>0</v>
      </c>
      <c r="T298" s="174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5" t="s">
        <v>182</v>
      </c>
      <c r="AT298" s="175" t="s">
        <v>144</v>
      </c>
      <c r="AU298" s="175" t="s">
        <v>85</v>
      </c>
      <c r="AY298" s="17" t="s">
        <v>149</v>
      </c>
      <c r="BE298" s="176">
        <f>IF(N298="základní",J298,0)</f>
        <v>0</v>
      </c>
      <c r="BF298" s="176">
        <f>IF(N298="snížená",J298,0)</f>
        <v>0</v>
      </c>
      <c r="BG298" s="176">
        <f>IF(N298="zákl. přenesená",J298,0)</f>
        <v>0</v>
      </c>
      <c r="BH298" s="176">
        <f>IF(N298="sníž. přenesená",J298,0)</f>
        <v>0</v>
      </c>
      <c r="BI298" s="176">
        <f>IF(N298="nulová",J298,0)</f>
        <v>0</v>
      </c>
      <c r="BJ298" s="17" t="s">
        <v>83</v>
      </c>
      <c r="BK298" s="176">
        <f>ROUND(I298*H298,2)</f>
        <v>0</v>
      </c>
      <c r="BL298" s="17" t="s">
        <v>182</v>
      </c>
      <c r="BM298" s="175" t="s">
        <v>489</v>
      </c>
    </row>
    <row r="299" spans="1:65" s="12" customFormat="1" ht="11.25">
      <c r="B299" s="219"/>
      <c r="C299" s="220"/>
      <c r="D299" s="177" t="s">
        <v>365</v>
      </c>
      <c r="E299" s="221" t="s">
        <v>1</v>
      </c>
      <c r="F299" s="222" t="s">
        <v>1343</v>
      </c>
      <c r="G299" s="220"/>
      <c r="H299" s="221" t="s">
        <v>1</v>
      </c>
      <c r="I299" s="223"/>
      <c r="J299" s="220"/>
      <c r="K299" s="220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365</v>
      </c>
      <c r="AU299" s="228" t="s">
        <v>85</v>
      </c>
      <c r="AV299" s="12" t="s">
        <v>83</v>
      </c>
      <c r="AW299" s="12" t="s">
        <v>32</v>
      </c>
      <c r="AX299" s="12" t="s">
        <v>76</v>
      </c>
      <c r="AY299" s="228" t="s">
        <v>149</v>
      </c>
    </row>
    <row r="300" spans="1:65" s="10" customFormat="1" ht="11.25">
      <c r="B300" s="197"/>
      <c r="C300" s="198"/>
      <c r="D300" s="177" t="s">
        <v>365</v>
      </c>
      <c r="E300" s="199" t="s">
        <v>1</v>
      </c>
      <c r="F300" s="200" t="s">
        <v>1344</v>
      </c>
      <c r="G300" s="198"/>
      <c r="H300" s="201">
        <v>19.5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365</v>
      </c>
      <c r="AU300" s="207" t="s">
        <v>85</v>
      </c>
      <c r="AV300" s="10" t="s">
        <v>85</v>
      </c>
      <c r="AW300" s="10" t="s">
        <v>32</v>
      </c>
      <c r="AX300" s="10" t="s">
        <v>76</v>
      </c>
      <c r="AY300" s="207" t="s">
        <v>149</v>
      </c>
    </row>
    <row r="301" spans="1:65" s="12" customFormat="1" ht="11.25">
      <c r="B301" s="219"/>
      <c r="C301" s="220"/>
      <c r="D301" s="177" t="s">
        <v>365</v>
      </c>
      <c r="E301" s="221" t="s">
        <v>1</v>
      </c>
      <c r="F301" s="222" t="s">
        <v>1345</v>
      </c>
      <c r="G301" s="220"/>
      <c r="H301" s="221" t="s">
        <v>1</v>
      </c>
      <c r="I301" s="223"/>
      <c r="J301" s="220"/>
      <c r="K301" s="220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365</v>
      </c>
      <c r="AU301" s="228" t="s">
        <v>85</v>
      </c>
      <c r="AV301" s="12" t="s">
        <v>83</v>
      </c>
      <c r="AW301" s="12" t="s">
        <v>32</v>
      </c>
      <c r="AX301" s="12" t="s">
        <v>76</v>
      </c>
      <c r="AY301" s="228" t="s">
        <v>149</v>
      </c>
    </row>
    <row r="302" spans="1:65" s="10" customFormat="1" ht="11.25">
      <c r="B302" s="197"/>
      <c r="C302" s="198"/>
      <c r="D302" s="177" t="s">
        <v>365</v>
      </c>
      <c r="E302" s="199" t="s">
        <v>1</v>
      </c>
      <c r="F302" s="200" t="s">
        <v>1346</v>
      </c>
      <c r="G302" s="198"/>
      <c r="H302" s="201">
        <v>13.96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365</v>
      </c>
      <c r="AU302" s="207" t="s">
        <v>85</v>
      </c>
      <c r="AV302" s="10" t="s">
        <v>85</v>
      </c>
      <c r="AW302" s="10" t="s">
        <v>32</v>
      </c>
      <c r="AX302" s="10" t="s">
        <v>76</v>
      </c>
      <c r="AY302" s="207" t="s">
        <v>149</v>
      </c>
    </row>
    <row r="303" spans="1:65" s="11" customFormat="1" ht="11.25">
      <c r="B303" s="208"/>
      <c r="C303" s="209"/>
      <c r="D303" s="177" t="s">
        <v>365</v>
      </c>
      <c r="E303" s="210" t="s">
        <v>1</v>
      </c>
      <c r="F303" s="211" t="s">
        <v>367</v>
      </c>
      <c r="G303" s="209"/>
      <c r="H303" s="212">
        <v>33.46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365</v>
      </c>
      <c r="AU303" s="218" t="s">
        <v>85</v>
      </c>
      <c r="AV303" s="11" t="s">
        <v>148</v>
      </c>
      <c r="AW303" s="11" t="s">
        <v>32</v>
      </c>
      <c r="AX303" s="11" t="s">
        <v>83</v>
      </c>
      <c r="AY303" s="218" t="s">
        <v>149</v>
      </c>
    </row>
    <row r="304" spans="1:65" s="2" customFormat="1" ht="16.5" customHeight="1">
      <c r="A304" s="34"/>
      <c r="B304" s="35"/>
      <c r="C304" s="182" t="s">
        <v>247</v>
      </c>
      <c r="D304" s="182" t="s">
        <v>258</v>
      </c>
      <c r="E304" s="183" t="s">
        <v>1347</v>
      </c>
      <c r="F304" s="184" t="s">
        <v>1348</v>
      </c>
      <c r="G304" s="185" t="s">
        <v>370</v>
      </c>
      <c r="H304" s="186">
        <v>0.01</v>
      </c>
      <c r="I304" s="187"/>
      <c r="J304" s="188">
        <f>ROUND(I304*H304,2)</f>
        <v>0</v>
      </c>
      <c r="K304" s="184" t="s">
        <v>1171</v>
      </c>
      <c r="L304" s="189"/>
      <c r="M304" s="190" t="s">
        <v>1</v>
      </c>
      <c r="N304" s="191" t="s">
        <v>41</v>
      </c>
      <c r="O304" s="71"/>
      <c r="P304" s="173">
        <f>O304*H304</f>
        <v>0</v>
      </c>
      <c r="Q304" s="173">
        <v>0</v>
      </c>
      <c r="R304" s="173">
        <f>Q304*H304</f>
        <v>0</v>
      </c>
      <c r="S304" s="173">
        <v>0</v>
      </c>
      <c r="T304" s="17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5" t="s">
        <v>217</v>
      </c>
      <c r="AT304" s="175" t="s">
        <v>258</v>
      </c>
      <c r="AU304" s="175" t="s">
        <v>85</v>
      </c>
      <c r="AY304" s="17" t="s">
        <v>149</v>
      </c>
      <c r="BE304" s="176">
        <f>IF(N304="základní",J304,0)</f>
        <v>0</v>
      </c>
      <c r="BF304" s="176">
        <f>IF(N304="snížená",J304,0)</f>
        <v>0</v>
      </c>
      <c r="BG304" s="176">
        <f>IF(N304="zákl. přenesená",J304,0)</f>
        <v>0</v>
      </c>
      <c r="BH304" s="176">
        <f>IF(N304="sníž. přenesená",J304,0)</f>
        <v>0</v>
      </c>
      <c r="BI304" s="176">
        <f>IF(N304="nulová",J304,0)</f>
        <v>0</v>
      </c>
      <c r="BJ304" s="17" t="s">
        <v>83</v>
      </c>
      <c r="BK304" s="176">
        <f>ROUND(I304*H304,2)</f>
        <v>0</v>
      </c>
      <c r="BL304" s="17" t="s">
        <v>182</v>
      </c>
      <c r="BM304" s="175" t="s">
        <v>492</v>
      </c>
    </row>
    <row r="305" spans="1:65" s="10" customFormat="1" ht="11.25">
      <c r="B305" s="197"/>
      <c r="C305" s="198"/>
      <c r="D305" s="177" t="s">
        <v>365</v>
      </c>
      <c r="E305" s="199" t="s">
        <v>1</v>
      </c>
      <c r="F305" s="200" t="s">
        <v>1349</v>
      </c>
      <c r="G305" s="198"/>
      <c r="H305" s="201">
        <v>0.01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365</v>
      </c>
      <c r="AU305" s="207" t="s">
        <v>85</v>
      </c>
      <c r="AV305" s="10" t="s">
        <v>85</v>
      </c>
      <c r="AW305" s="10" t="s">
        <v>32</v>
      </c>
      <c r="AX305" s="10" t="s">
        <v>76</v>
      </c>
      <c r="AY305" s="207" t="s">
        <v>149</v>
      </c>
    </row>
    <row r="306" spans="1:65" s="11" customFormat="1" ht="11.25">
      <c r="B306" s="208"/>
      <c r="C306" s="209"/>
      <c r="D306" s="177" t="s">
        <v>365</v>
      </c>
      <c r="E306" s="210" t="s">
        <v>1</v>
      </c>
      <c r="F306" s="211" t="s">
        <v>367</v>
      </c>
      <c r="G306" s="209"/>
      <c r="H306" s="212">
        <v>0.01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365</v>
      </c>
      <c r="AU306" s="218" t="s">
        <v>85</v>
      </c>
      <c r="AV306" s="11" t="s">
        <v>148</v>
      </c>
      <c r="AW306" s="11" t="s">
        <v>32</v>
      </c>
      <c r="AX306" s="11" t="s">
        <v>83</v>
      </c>
      <c r="AY306" s="218" t="s">
        <v>149</v>
      </c>
    </row>
    <row r="307" spans="1:65" s="2" customFormat="1" ht="24.2" customHeight="1">
      <c r="A307" s="34"/>
      <c r="B307" s="35"/>
      <c r="C307" s="164" t="s">
        <v>357</v>
      </c>
      <c r="D307" s="164" t="s">
        <v>144</v>
      </c>
      <c r="E307" s="165" t="s">
        <v>1350</v>
      </c>
      <c r="F307" s="166" t="s">
        <v>1351</v>
      </c>
      <c r="G307" s="167" t="s">
        <v>454</v>
      </c>
      <c r="H307" s="168">
        <v>33.46</v>
      </c>
      <c r="I307" s="169"/>
      <c r="J307" s="170">
        <f>ROUND(I307*H307,2)</f>
        <v>0</v>
      </c>
      <c r="K307" s="166" t="s">
        <v>1171</v>
      </c>
      <c r="L307" s="39"/>
      <c r="M307" s="171" t="s">
        <v>1</v>
      </c>
      <c r="N307" s="172" t="s">
        <v>41</v>
      </c>
      <c r="O307" s="71"/>
      <c r="P307" s="173">
        <f>O307*H307</f>
        <v>0</v>
      </c>
      <c r="Q307" s="173">
        <v>0</v>
      </c>
      <c r="R307" s="173">
        <f>Q307*H307</f>
        <v>0</v>
      </c>
      <c r="S307" s="173">
        <v>0</v>
      </c>
      <c r="T307" s="17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5" t="s">
        <v>182</v>
      </c>
      <c r="AT307" s="175" t="s">
        <v>144</v>
      </c>
      <c r="AU307" s="175" t="s">
        <v>85</v>
      </c>
      <c r="AY307" s="17" t="s">
        <v>149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7" t="s">
        <v>83</v>
      </c>
      <c r="BK307" s="176">
        <f>ROUND(I307*H307,2)</f>
        <v>0</v>
      </c>
      <c r="BL307" s="17" t="s">
        <v>182</v>
      </c>
      <c r="BM307" s="175" t="s">
        <v>350</v>
      </c>
    </row>
    <row r="308" spans="1:65" s="12" customFormat="1" ht="11.25">
      <c r="B308" s="219"/>
      <c r="C308" s="220"/>
      <c r="D308" s="177" t="s">
        <v>365</v>
      </c>
      <c r="E308" s="221" t="s">
        <v>1</v>
      </c>
      <c r="F308" s="222" t="s">
        <v>1352</v>
      </c>
      <c r="G308" s="220"/>
      <c r="H308" s="221" t="s">
        <v>1</v>
      </c>
      <c r="I308" s="223"/>
      <c r="J308" s="220"/>
      <c r="K308" s="220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365</v>
      </c>
      <c r="AU308" s="228" t="s">
        <v>85</v>
      </c>
      <c r="AV308" s="12" t="s">
        <v>83</v>
      </c>
      <c r="AW308" s="12" t="s">
        <v>32</v>
      </c>
      <c r="AX308" s="12" t="s">
        <v>76</v>
      </c>
      <c r="AY308" s="228" t="s">
        <v>149</v>
      </c>
    </row>
    <row r="309" spans="1:65" s="10" customFormat="1" ht="11.25">
      <c r="B309" s="197"/>
      <c r="C309" s="198"/>
      <c r="D309" s="177" t="s">
        <v>365</v>
      </c>
      <c r="E309" s="199" t="s">
        <v>1</v>
      </c>
      <c r="F309" s="200" t="s">
        <v>1353</v>
      </c>
      <c r="G309" s="198"/>
      <c r="H309" s="201">
        <v>19.5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365</v>
      </c>
      <c r="AU309" s="207" t="s">
        <v>85</v>
      </c>
      <c r="AV309" s="10" t="s">
        <v>85</v>
      </c>
      <c r="AW309" s="10" t="s">
        <v>32</v>
      </c>
      <c r="AX309" s="10" t="s">
        <v>76</v>
      </c>
      <c r="AY309" s="207" t="s">
        <v>149</v>
      </c>
    </row>
    <row r="310" spans="1:65" s="12" customFormat="1" ht="11.25">
      <c r="B310" s="219"/>
      <c r="C310" s="220"/>
      <c r="D310" s="177" t="s">
        <v>365</v>
      </c>
      <c r="E310" s="221" t="s">
        <v>1</v>
      </c>
      <c r="F310" s="222" t="s">
        <v>1354</v>
      </c>
      <c r="G310" s="220"/>
      <c r="H310" s="221" t="s">
        <v>1</v>
      </c>
      <c r="I310" s="223"/>
      <c r="J310" s="220"/>
      <c r="K310" s="220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365</v>
      </c>
      <c r="AU310" s="228" t="s">
        <v>85</v>
      </c>
      <c r="AV310" s="12" t="s">
        <v>83</v>
      </c>
      <c r="AW310" s="12" t="s">
        <v>32</v>
      </c>
      <c r="AX310" s="12" t="s">
        <v>76</v>
      </c>
      <c r="AY310" s="228" t="s">
        <v>149</v>
      </c>
    </row>
    <row r="311" spans="1:65" s="10" customFormat="1" ht="11.25">
      <c r="B311" s="197"/>
      <c r="C311" s="198"/>
      <c r="D311" s="177" t="s">
        <v>365</v>
      </c>
      <c r="E311" s="199" t="s">
        <v>1</v>
      </c>
      <c r="F311" s="200" t="s">
        <v>1346</v>
      </c>
      <c r="G311" s="198"/>
      <c r="H311" s="201">
        <v>13.96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365</v>
      </c>
      <c r="AU311" s="207" t="s">
        <v>85</v>
      </c>
      <c r="AV311" s="10" t="s">
        <v>85</v>
      </c>
      <c r="AW311" s="10" t="s">
        <v>32</v>
      </c>
      <c r="AX311" s="10" t="s">
        <v>76</v>
      </c>
      <c r="AY311" s="207" t="s">
        <v>149</v>
      </c>
    </row>
    <row r="312" spans="1:65" s="11" customFormat="1" ht="11.25">
      <c r="B312" s="208"/>
      <c r="C312" s="209"/>
      <c r="D312" s="177" t="s">
        <v>365</v>
      </c>
      <c r="E312" s="210" t="s">
        <v>1</v>
      </c>
      <c r="F312" s="211" t="s">
        <v>367</v>
      </c>
      <c r="G312" s="209"/>
      <c r="H312" s="212">
        <v>33.46</v>
      </c>
      <c r="I312" s="213"/>
      <c r="J312" s="209"/>
      <c r="K312" s="209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365</v>
      </c>
      <c r="AU312" s="218" t="s">
        <v>85</v>
      </c>
      <c r="AV312" s="11" t="s">
        <v>148</v>
      </c>
      <c r="AW312" s="11" t="s">
        <v>32</v>
      </c>
      <c r="AX312" s="11" t="s">
        <v>83</v>
      </c>
      <c r="AY312" s="218" t="s">
        <v>149</v>
      </c>
    </row>
    <row r="313" spans="1:65" s="2" customFormat="1" ht="16.5" customHeight="1">
      <c r="A313" s="34"/>
      <c r="B313" s="35"/>
      <c r="C313" s="182" t="s">
        <v>251</v>
      </c>
      <c r="D313" s="182" t="s">
        <v>258</v>
      </c>
      <c r="E313" s="183" t="s">
        <v>1355</v>
      </c>
      <c r="F313" s="184" t="s">
        <v>1356</v>
      </c>
      <c r="G313" s="185" t="s">
        <v>370</v>
      </c>
      <c r="H313" s="186">
        <v>2.3E-2</v>
      </c>
      <c r="I313" s="187"/>
      <c r="J313" s="188">
        <f>ROUND(I313*H313,2)</f>
        <v>0</v>
      </c>
      <c r="K313" s="184" t="s">
        <v>1171</v>
      </c>
      <c r="L313" s="189"/>
      <c r="M313" s="190" t="s">
        <v>1</v>
      </c>
      <c r="N313" s="191" t="s">
        <v>41</v>
      </c>
      <c r="O313" s="71"/>
      <c r="P313" s="173">
        <f>O313*H313</f>
        <v>0</v>
      </c>
      <c r="Q313" s="173">
        <v>0</v>
      </c>
      <c r="R313" s="173">
        <f>Q313*H313</f>
        <v>0</v>
      </c>
      <c r="S313" s="173">
        <v>0</v>
      </c>
      <c r="T313" s="17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5" t="s">
        <v>217</v>
      </c>
      <c r="AT313" s="175" t="s">
        <v>258</v>
      </c>
      <c r="AU313" s="175" t="s">
        <v>85</v>
      </c>
      <c r="AY313" s="17" t="s">
        <v>149</v>
      </c>
      <c r="BE313" s="176">
        <f>IF(N313="základní",J313,0)</f>
        <v>0</v>
      </c>
      <c r="BF313" s="176">
        <f>IF(N313="snížená",J313,0)</f>
        <v>0</v>
      </c>
      <c r="BG313" s="176">
        <f>IF(N313="zákl. přenesená",J313,0)</f>
        <v>0</v>
      </c>
      <c r="BH313" s="176">
        <f>IF(N313="sníž. přenesená",J313,0)</f>
        <v>0</v>
      </c>
      <c r="BI313" s="176">
        <f>IF(N313="nulová",J313,0)</f>
        <v>0</v>
      </c>
      <c r="BJ313" s="17" t="s">
        <v>83</v>
      </c>
      <c r="BK313" s="176">
        <f>ROUND(I313*H313,2)</f>
        <v>0</v>
      </c>
      <c r="BL313" s="17" t="s">
        <v>182</v>
      </c>
      <c r="BM313" s="175" t="s">
        <v>353</v>
      </c>
    </row>
    <row r="314" spans="1:65" s="10" customFormat="1" ht="11.25">
      <c r="B314" s="197"/>
      <c r="C314" s="198"/>
      <c r="D314" s="177" t="s">
        <v>365</v>
      </c>
      <c r="E314" s="199" t="s">
        <v>1</v>
      </c>
      <c r="F314" s="200" t="s">
        <v>1357</v>
      </c>
      <c r="G314" s="198"/>
      <c r="H314" s="201">
        <v>2.3E-2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365</v>
      </c>
      <c r="AU314" s="207" t="s">
        <v>85</v>
      </c>
      <c r="AV314" s="10" t="s">
        <v>85</v>
      </c>
      <c r="AW314" s="10" t="s">
        <v>32</v>
      </c>
      <c r="AX314" s="10" t="s">
        <v>76</v>
      </c>
      <c r="AY314" s="207" t="s">
        <v>149</v>
      </c>
    </row>
    <row r="315" spans="1:65" s="11" customFormat="1" ht="11.25">
      <c r="B315" s="208"/>
      <c r="C315" s="209"/>
      <c r="D315" s="177" t="s">
        <v>365</v>
      </c>
      <c r="E315" s="210" t="s">
        <v>1</v>
      </c>
      <c r="F315" s="211" t="s">
        <v>367</v>
      </c>
      <c r="G315" s="209"/>
      <c r="H315" s="212">
        <v>2.3E-2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365</v>
      </c>
      <c r="AU315" s="218" t="s">
        <v>85</v>
      </c>
      <c r="AV315" s="11" t="s">
        <v>148</v>
      </c>
      <c r="AW315" s="11" t="s">
        <v>32</v>
      </c>
      <c r="AX315" s="11" t="s">
        <v>83</v>
      </c>
      <c r="AY315" s="218" t="s">
        <v>149</v>
      </c>
    </row>
    <row r="316" spans="1:65" s="2" customFormat="1" ht="24.2" customHeight="1">
      <c r="A316" s="34"/>
      <c r="B316" s="35"/>
      <c r="C316" s="164" t="s">
        <v>553</v>
      </c>
      <c r="D316" s="164" t="s">
        <v>144</v>
      </c>
      <c r="E316" s="165" t="s">
        <v>1358</v>
      </c>
      <c r="F316" s="166" t="s">
        <v>1359</v>
      </c>
      <c r="G316" s="167" t="s">
        <v>454</v>
      </c>
      <c r="H316" s="168">
        <v>13.96</v>
      </c>
      <c r="I316" s="169"/>
      <c r="J316" s="170">
        <f>ROUND(I316*H316,2)</f>
        <v>0</v>
      </c>
      <c r="K316" s="166" t="s">
        <v>1171</v>
      </c>
      <c r="L316" s="39"/>
      <c r="M316" s="171" t="s">
        <v>1</v>
      </c>
      <c r="N316" s="172" t="s">
        <v>41</v>
      </c>
      <c r="O316" s="71"/>
      <c r="P316" s="173">
        <f>O316*H316</f>
        <v>0</v>
      </c>
      <c r="Q316" s="173">
        <v>0</v>
      </c>
      <c r="R316" s="173">
        <f>Q316*H316</f>
        <v>0</v>
      </c>
      <c r="S316" s="173">
        <v>0</v>
      </c>
      <c r="T316" s="17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5" t="s">
        <v>182</v>
      </c>
      <c r="AT316" s="175" t="s">
        <v>144</v>
      </c>
      <c r="AU316" s="175" t="s">
        <v>85</v>
      </c>
      <c r="AY316" s="17" t="s">
        <v>149</v>
      </c>
      <c r="BE316" s="176">
        <f>IF(N316="základní",J316,0)</f>
        <v>0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7" t="s">
        <v>83</v>
      </c>
      <c r="BK316" s="176">
        <f>ROUND(I316*H316,2)</f>
        <v>0</v>
      </c>
      <c r="BL316" s="17" t="s">
        <v>182</v>
      </c>
      <c r="BM316" s="175" t="s">
        <v>360</v>
      </c>
    </row>
    <row r="317" spans="1:65" s="12" customFormat="1" ht="11.25">
      <c r="B317" s="219"/>
      <c r="C317" s="220"/>
      <c r="D317" s="177" t="s">
        <v>365</v>
      </c>
      <c r="E317" s="221" t="s">
        <v>1</v>
      </c>
      <c r="F317" s="222" t="s">
        <v>1360</v>
      </c>
      <c r="G317" s="220"/>
      <c r="H317" s="221" t="s">
        <v>1</v>
      </c>
      <c r="I317" s="223"/>
      <c r="J317" s="220"/>
      <c r="K317" s="220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365</v>
      </c>
      <c r="AU317" s="228" t="s">
        <v>85</v>
      </c>
      <c r="AV317" s="12" t="s">
        <v>83</v>
      </c>
      <c r="AW317" s="12" t="s">
        <v>32</v>
      </c>
      <c r="AX317" s="12" t="s">
        <v>76</v>
      </c>
      <c r="AY317" s="228" t="s">
        <v>149</v>
      </c>
    </row>
    <row r="318" spans="1:65" s="10" customFormat="1" ht="11.25">
      <c r="B318" s="197"/>
      <c r="C318" s="198"/>
      <c r="D318" s="177" t="s">
        <v>365</v>
      </c>
      <c r="E318" s="199" t="s">
        <v>1</v>
      </c>
      <c r="F318" s="200" t="s">
        <v>1346</v>
      </c>
      <c r="G318" s="198"/>
      <c r="H318" s="201">
        <v>13.96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365</v>
      </c>
      <c r="AU318" s="207" t="s">
        <v>85</v>
      </c>
      <c r="AV318" s="10" t="s">
        <v>85</v>
      </c>
      <c r="AW318" s="10" t="s">
        <v>32</v>
      </c>
      <c r="AX318" s="10" t="s">
        <v>76</v>
      </c>
      <c r="AY318" s="207" t="s">
        <v>149</v>
      </c>
    </row>
    <row r="319" spans="1:65" s="11" customFormat="1" ht="11.25">
      <c r="B319" s="208"/>
      <c r="C319" s="209"/>
      <c r="D319" s="177" t="s">
        <v>365</v>
      </c>
      <c r="E319" s="210" t="s">
        <v>1</v>
      </c>
      <c r="F319" s="211" t="s">
        <v>367</v>
      </c>
      <c r="G319" s="209"/>
      <c r="H319" s="212">
        <v>13.96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365</v>
      </c>
      <c r="AU319" s="218" t="s">
        <v>85</v>
      </c>
      <c r="AV319" s="11" t="s">
        <v>148</v>
      </c>
      <c r="AW319" s="11" t="s">
        <v>32</v>
      </c>
      <c r="AX319" s="11" t="s">
        <v>83</v>
      </c>
      <c r="AY319" s="218" t="s">
        <v>149</v>
      </c>
    </row>
    <row r="320" spans="1:65" s="2" customFormat="1" ht="24.2" customHeight="1">
      <c r="A320" s="34"/>
      <c r="B320" s="35"/>
      <c r="C320" s="182" t="s">
        <v>256</v>
      </c>
      <c r="D320" s="182" t="s">
        <v>258</v>
      </c>
      <c r="E320" s="183" t="s">
        <v>1361</v>
      </c>
      <c r="F320" s="184" t="s">
        <v>1362</v>
      </c>
      <c r="G320" s="185" t="s">
        <v>454</v>
      </c>
      <c r="H320" s="186">
        <v>5.3380000000000001</v>
      </c>
      <c r="I320" s="187"/>
      <c r="J320" s="188">
        <f>ROUND(I320*H320,2)</f>
        <v>0</v>
      </c>
      <c r="K320" s="184" t="s">
        <v>1171</v>
      </c>
      <c r="L320" s="189"/>
      <c r="M320" s="190" t="s">
        <v>1</v>
      </c>
      <c r="N320" s="191" t="s">
        <v>41</v>
      </c>
      <c r="O320" s="71"/>
      <c r="P320" s="173">
        <f>O320*H320</f>
        <v>0</v>
      </c>
      <c r="Q320" s="173">
        <v>0</v>
      </c>
      <c r="R320" s="173">
        <f>Q320*H320</f>
        <v>0</v>
      </c>
      <c r="S320" s="173">
        <v>0</v>
      </c>
      <c r="T320" s="174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75" t="s">
        <v>217</v>
      </c>
      <c r="AT320" s="175" t="s">
        <v>258</v>
      </c>
      <c r="AU320" s="175" t="s">
        <v>85</v>
      </c>
      <c r="AY320" s="17" t="s">
        <v>149</v>
      </c>
      <c r="BE320" s="176">
        <f>IF(N320="základní",J320,0)</f>
        <v>0</v>
      </c>
      <c r="BF320" s="176">
        <f>IF(N320="snížená",J320,0)</f>
        <v>0</v>
      </c>
      <c r="BG320" s="176">
        <f>IF(N320="zákl. přenesená",J320,0)</f>
        <v>0</v>
      </c>
      <c r="BH320" s="176">
        <f>IF(N320="sníž. přenesená",J320,0)</f>
        <v>0</v>
      </c>
      <c r="BI320" s="176">
        <f>IF(N320="nulová",J320,0)</f>
        <v>0</v>
      </c>
      <c r="BJ320" s="17" t="s">
        <v>83</v>
      </c>
      <c r="BK320" s="176">
        <f>ROUND(I320*H320,2)</f>
        <v>0</v>
      </c>
      <c r="BL320" s="17" t="s">
        <v>182</v>
      </c>
      <c r="BM320" s="175" t="s">
        <v>503</v>
      </c>
    </row>
    <row r="321" spans="1:65" s="10" customFormat="1" ht="11.25">
      <c r="B321" s="197"/>
      <c r="C321" s="198"/>
      <c r="D321" s="177" t="s">
        <v>365</v>
      </c>
      <c r="E321" s="199" t="s">
        <v>1</v>
      </c>
      <c r="F321" s="200" t="s">
        <v>1363</v>
      </c>
      <c r="G321" s="198"/>
      <c r="H321" s="201">
        <v>5.3380000000000001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365</v>
      </c>
      <c r="AU321" s="207" t="s">
        <v>85</v>
      </c>
      <c r="AV321" s="10" t="s">
        <v>85</v>
      </c>
      <c r="AW321" s="10" t="s">
        <v>32</v>
      </c>
      <c r="AX321" s="10" t="s">
        <v>76</v>
      </c>
      <c r="AY321" s="207" t="s">
        <v>149</v>
      </c>
    </row>
    <row r="322" spans="1:65" s="11" customFormat="1" ht="11.25">
      <c r="B322" s="208"/>
      <c r="C322" s="209"/>
      <c r="D322" s="177" t="s">
        <v>365</v>
      </c>
      <c r="E322" s="210" t="s">
        <v>1</v>
      </c>
      <c r="F322" s="211" t="s">
        <v>367</v>
      </c>
      <c r="G322" s="209"/>
      <c r="H322" s="212">
        <v>5.3380000000000001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365</v>
      </c>
      <c r="AU322" s="218" t="s">
        <v>85</v>
      </c>
      <c r="AV322" s="11" t="s">
        <v>148</v>
      </c>
      <c r="AW322" s="11" t="s">
        <v>32</v>
      </c>
      <c r="AX322" s="11" t="s">
        <v>83</v>
      </c>
      <c r="AY322" s="218" t="s">
        <v>149</v>
      </c>
    </row>
    <row r="323" spans="1:65" s="2" customFormat="1" ht="24.2" customHeight="1">
      <c r="A323" s="34"/>
      <c r="B323" s="35"/>
      <c r="C323" s="164" t="s">
        <v>562</v>
      </c>
      <c r="D323" s="164" t="s">
        <v>144</v>
      </c>
      <c r="E323" s="165" t="s">
        <v>1364</v>
      </c>
      <c r="F323" s="166" t="s">
        <v>1365</v>
      </c>
      <c r="G323" s="167" t="s">
        <v>370</v>
      </c>
      <c r="H323" s="168">
        <v>3.6999999999999998E-2</v>
      </c>
      <c r="I323" s="169"/>
      <c r="J323" s="170">
        <f>ROUND(I323*H323,2)</f>
        <v>0</v>
      </c>
      <c r="K323" s="166" t="s">
        <v>1171</v>
      </c>
      <c r="L323" s="39"/>
      <c r="M323" s="192" t="s">
        <v>1</v>
      </c>
      <c r="N323" s="193" t="s">
        <v>41</v>
      </c>
      <c r="O323" s="194"/>
      <c r="P323" s="195">
        <f>O323*H323</f>
        <v>0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75" t="s">
        <v>182</v>
      </c>
      <c r="AT323" s="175" t="s">
        <v>144</v>
      </c>
      <c r="AU323" s="175" t="s">
        <v>85</v>
      </c>
      <c r="AY323" s="17" t="s">
        <v>149</v>
      </c>
      <c r="BE323" s="176">
        <f>IF(N323="základní",J323,0)</f>
        <v>0</v>
      </c>
      <c r="BF323" s="176">
        <f>IF(N323="snížená",J323,0)</f>
        <v>0</v>
      </c>
      <c r="BG323" s="176">
        <f>IF(N323="zákl. přenesená",J323,0)</f>
        <v>0</v>
      </c>
      <c r="BH323" s="176">
        <f>IF(N323="sníž. přenesená",J323,0)</f>
        <v>0</v>
      </c>
      <c r="BI323" s="176">
        <f>IF(N323="nulová",J323,0)</f>
        <v>0</v>
      </c>
      <c r="BJ323" s="17" t="s">
        <v>83</v>
      </c>
      <c r="BK323" s="176">
        <f>ROUND(I323*H323,2)</f>
        <v>0</v>
      </c>
      <c r="BL323" s="17" t="s">
        <v>182</v>
      </c>
      <c r="BM323" s="175" t="s">
        <v>507</v>
      </c>
    </row>
    <row r="324" spans="1:65" s="2" customFormat="1" ht="6.95" customHeight="1">
      <c r="A324" s="3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39"/>
      <c r="M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</row>
  </sheetData>
  <sheetProtection algorithmName="SHA-512" hashValue="ZIVHSuhqLhiANcpcaA6BCUaq6OAVnufAa2f8GJP1vdMqCf81238XjALnJM/iVQBnZkOOfd1/9K7cWQ+uIXmt0g==" saltValue="+PoWFQZd5afibzvIKEGxKpQrNsp0BE0ZWMrpnzrHk/Qd3IDI0L+/EuphW0+TcMgdNf/cHAkbjgjY2PTecZo0Uw==" spinCount="100000" sheet="1" objects="1" scenarios="1" formatColumns="0" formatRows="0" autoFilter="0"/>
  <autoFilter ref="C129:K323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114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118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11" t="str">
        <f>'Rekapitulace zakázky'!K6</f>
        <v>Oprava kolejí a výhybek v žst. Teplice nad Metují</v>
      </c>
      <c r="F7" s="312"/>
      <c r="G7" s="312"/>
      <c r="H7" s="312"/>
      <c r="L7" s="20"/>
    </row>
    <row r="8" spans="1:46" s="1" customFormat="1" ht="12" hidden="1" customHeight="1">
      <c r="B8" s="20"/>
      <c r="D8" s="119" t="s">
        <v>119</v>
      </c>
      <c r="L8" s="20"/>
    </row>
    <row r="9" spans="1:46" s="2" customFormat="1" ht="16.5" hidden="1" customHeight="1">
      <c r="A9" s="34"/>
      <c r="B9" s="39"/>
      <c r="C9" s="34"/>
      <c r="D9" s="34"/>
      <c r="E9" s="311" t="s">
        <v>855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121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hidden="1" customHeight="1">
      <c r="A11" s="34"/>
      <c r="B11" s="39"/>
      <c r="C11" s="34"/>
      <c r="D11" s="34"/>
      <c r="E11" s="314" t="s">
        <v>1366</v>
      </c>
      <c r="F11" s="313"/>
      <c r="G11" s="313"/>
      <c r="H11" s="313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123</v>
      </c>
      <c r="G14" s="34"/>
      <c r="H14" s="34"/>
      <c r="I14" s="119" t="s">
        <v>22</v>
      </c>
      <c r="J14" s="120" t="str">
        <f>'Rekapitulace zakázky'!AN8</f>
        <v>7. 10. 2022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5" t="str">
        <f>'Rekapitulace zakázky'!E14</f>
        <v>Vyplň údaj</v>
      </c>
      <c r="F20" s="316"/>
      <c r="G20" s="316"/>
      <c r="H20" s="316"/>
      <c r="I20" s="119" t="s">
        <v>27</v>
      </c>
      <c r="J20" s="30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124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71.25" hidden="1" customHeight="1">
      <c r="A29" s="121"/>
      <c r="B29" s="122"/>
      <c r="C29" s="121"/>
      <c r="D29" s="121"/>
      <c r="E29" s="317" t="s">
        <v>125</v>
      </c>
      <c r="F29" s="317"/>
      <c r="G29" s="317"/>
      <c r="H29" s="317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40</v>
      </c>
      <c r="E35" s="119" t="s">
        <v>41</v>
      </c>
      <c r="F35" s="129">
        <f>ROUND((SUM(BE122:BE126)),  2)</f>
        <v>0</v>
      </c>
      <c r="G35" s="34"/>
      <c r="H35" s="34"/>
      <c r="I35" s="130">
        <v>0.21</v>
      </c>
      <c r="J35" s="129">
        <f>ROUND(((SUM(BE122:BE126))*I35),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42</v>
      </c>
      <c r="F36" s="129">
        <f>ROUND((SUM(BF122:BF126)),  2)</f>
        <v>0</v>
      </c>
      <c r="G36" s="34"/>
      <c r="H36" s="34"/>
      <c r="I36" s="130">
        <v>0.15</v>
      </c>
      <c r="J36" s="129">
        <f>ROUND(((SUM(BF122:BF126))*I36),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ROUND((SUM(BG122:BG126)),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ROUND((SUM(BH122:BH126)),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ROUND((SUM(BI122:BI126)),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8" t="str">
        <f>E7</f>
        <v>Oprava kolejí a výhybek v žst. Teplice nad Metují</v>
      </c>
      <c r="F85" s="319"/>
      <c r="G85" s="319"/>
      <c r="H85" s="31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8" t="s">
        <v>855</v>
      </c>
      <c r="F87" s="320"/>
      <c r="G87" s="320"/>
      <c r="H87" s="32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121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hidden="1" customHeight="1">
      <c r="A89" s="34"/>
      <c r="B89" s="35"/>
      <c r="C89" s="36"/>
      <c r="D89" s="36"/>
      <c r="E89" s="271" t="str">
        <f>E11</f>
        <v xml:space="preserve">ON 2 -  NEOCEŇOVAT - Materiál dodávaný objednatelem 2 </v>
      </c>
      <c r="F89" s="320"/>
      <c r="G89" s="320"/>
      <c r="H89" s="320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žst. Teplice nad Metují</v>
      </c>
      <c r="G91" s="36"/>
      <c r="H91" s="36"/>
      <c r="I91" s="29" t="s">
        <v>22</v>
      </c>
      <c r="J91" s="66" t="str">
        <f>IF(J14="","",J14)</f>
        <v>7. 10. 2022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30</v>
      </c>
      <c r="J93" s="32" t="str">
        <f>E23</f>
        <v>Prodin, a.s.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ST Hradec Králové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127</v>
      </c>
      <c r="D96" s="150"/>
      <c r="E96" s="150"/>
      <c r="F96" s="150"/>
      <c r="G96" s="150"/>
      <c r="H96" s="150"/>
      <c r="I96" s="150"/>
      <c r="J96" s="151" t="s">
        <v>128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129</v>
      </c>
      <c r="D98" s="36"/>
      <c r="E98" s="36"/>
      <c r="F98" s="36"/>
      <c r="G98" s="36"/>
      <c r="H98" s="36"/>
      <c r="I98" s="36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13" customFormat="1" ht="24.95" hidden="1" customHeight="1">
      <c r="B99" s="232"/>
      <c r="C99" s="233"/>
      <c r="D99" s="234" t="s">
        <v>1367</v>
      </c>
      <c r="E99" s="235"/>
      <c r="F99" s="235"/>
      <c r="G99" s="235"/>
      <c r="H99" s="235"/>
      <c r="I99" s="235"/>
      <c r="J99" s="236">
        <f>J123</f>
        <v>0</v>
      </c>
      <c r="K99" s="233"/>
      <c r="L99" s="237"/>
    </row>
    <row r="100" spans="1:47" s="15" customFormat="1" ht="19.899999999999999" hidden="1" customHeight="1">
      <c r="B100" s="255"/>
      <c r="C100" s="104"/>
      <c r="D100" s="256" t="s">
        <v>1368</v>
      </c>
      <c r="E100" s="257"/>
      <c r="F100" s="257"/>
      <c r="G100" s="257"/>
      <c r="H100" s="257"/>
      <c r="I100" s="257"/>
      <c r="J100" s="258">
        <f>J124</f>
        <v>0</v>
      </c>
      <c r="K100" s="104"/>
      <c r="L100" s="259"/>
    </row>
    <row r="101" spans="1:47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131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8" t="str">
        <f>E7</f>
        <v>Oprava kolejí a výhybek v žst. Teplice nad Metují</v>
      </c>
      <c r="F110" s="319"/>
      <c r="G110" s="319"/>
      <c r="H110" s="31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119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8" t="s">
        <v>855</v>
      </c>
      <c r="F112" s="320"/>
      <c r="G112" s="320"/>
      <c r="H112" s="32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30" customHeight="1">
      <c r="A114" s="34"/>
      <c r="B114" s="35"/>
      <c r="C114" s="36"/>
      <c r="D114" s="36"/>
      <c r="E114" s="271" t="str">
        <f>E11</f>
        <v xml:space="preserve">ON 2 -  NEOCEŇOVAT - Materiál dodávaný objednatelem 2 </v>
      </c>
      <c r="F114" s="320"/>
      <c r="G114" s="320"/>
      <c r="H114" s="32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žst. Teplice nad Metují</v>
      </c>
      <c r="G116" s="36"/>
      <c r="H116" s="36"/>
      <c r="I116" s="29" t="s">
        <v>22</v>
      </c>
      <c r="J116" s="66" t="str">
        <f>IF(J14="","",J14)</f>
        <v>7. 10. 2022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E17</f>
        <v>Správa železnic, s.o.</v>
      </c>
      <c r="G118" s="36"/>
      <c r="H118" s="36"/>
      <c r="I118" s="29" t="s">
        <v>30</v>
      </c>
      <c r="J118" s="32" t="str">
        <f>E23</f>
        <v>Prodin, a.s.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29" t="s">
        <v>33</v>
      </c>
      <c r="J119" s="32" t="str">
        <f>E26</f>
        <v>ST Hradec Králové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9" customFormat="1" ht="29.25" customHeight="1">
      <c r="A121" s="153"/>
      <c r="B121" s="154"/>
      <c r="C121" s="155" t="s">
        <v>132</v>
      </c>
      <c r="D121" s="156" t="s">
        <v>61</v>
      </c>
      <c r="E121" s="156" t="s">
        <v>57</v>
      </c>
      <c r="F121" s="156" t="s">
        <v>58</v>
      </c>
      <c r="G121" s="156" t="s">
        <v>133</v>
      </c>
      <c r="H121" s="156" t="s">
        <v>134</v>
      </c>
      <c r="I121" s="156" t="s">
        <v>135</v>
      </c>
      <c r="J121" s="156" t="s">
        <v>128</v>
      </c>
      <c r="K121" s="157" t="s">
        <v>136</v>
      </c>
      <c r="L121" s="158"/>
      <c r="M121" s="75" t="s">
        <v>1</v>
      </c>
      <c r="N121" s="76" t="s">
        <v>40</v>
      </c>
      <c r="O121" s="76" t="s">
        <v>137</v>
      </c>
      <c r="P121" s="76" t="s">
        <v>138</v>
      </c>
      <c r="Q121" s="76" t="s">
        <v>139</v>
      </c>
      <c r="R121" s="76" t="s">
        <v>140</v>
      </c>
      <c r="S121" s="76" t="s">
        <v>141</v>
      </c>
      <c r="T121" s="77" t="s">
        <v>142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pans="1:65" s="2" customFormat="1" ht="22.9" customHeight="1">
      <c r="A122" s="34"/>
      <c r="B122" s="35"/>
      <c r="C122" s="82" t="s">
        <v>143</v>
      </c>
      <c r="D122" s="36"/>
      <c r="E122" s="36"/>
      <c r="F122" s="36"/>
      <c r="G122" s="36"/>
      <c r="H122" s="36"/>
      <c r="I122" s="36"/>
      <c r="J122" s="159">
        <f>BK122</f>
        <v>0</v>
      </c>
      <c r="K122" s="36"/>
      <c r="L122" s="39"/>
      <c r="M122" s="78"/>
      <c r="N122" s="160"/>
      <c r="O122" s="79"/>
      <c r="P122" s="161">
        <f>P123</f>
        <v>0</v>
      </c>
      <c r="Q122" s="79"/>
      <c r="R122" s="161">
        <f>R123</f>
        <v>94.828800000000001</v>
      </c>
      <c r="S122" s="79"/>
      <c r="T122" s="162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63">
        <f>BK123</f>
        <v>0</v>
      </c>
    </row>
    <row r="123" spans="1:65" s="14" customFormat="1" ht="25.9" customHeight="1">
      <c r="B123" s="238"/>
      <c r="C123" s="239"/>
      <c r="D123" s="240" t="s">
        <v>75</v>
      </c>
      <c r="E123" s="241" t="s">
        <v>867</v>
      </c>
      <c r="F123" s="241" t="s">
        <v>867</v>
      </c>
      <c r="G123" s="239"/>
      <c r="H123" s="239"/>
      <c r="I123" s="242"/>
      <c r="J123" s="243">
        <f>BK123</f>
        <v>0</v>
      </c>
      <c r="K123" s="239"/>
      <c r="L123" s="244"/>
      <c r="M123" s="245"/>
      <c r="N123" s="246"/>
      <c r="O123" s="246"/>
      <c r="P123" s="247">
        <f>P124</f>
        <v>0</v>
      </c>
      <c r="Q123" s="246"/>
      <c r="R123" s="247">
        <f>R124</f>
        <v>94.828800000000001</v>
      </c>
      <c r="S123" s="246"/>
      <c r="T123" s="248">
        <f>T124</f>
        <v>0</v>
      </c>
      <c r="AR123" s="249" t="s">
        <v>83</v>
      </c>
      <c r="AT123" s="250" t="s">
        <v>75</v>
      </c>
      <c r="AU123" s="250" t="s">
        <v>76</v>
      </c>
      <c r="AY123" s="249" t="s">
        <v>149</v>
      </c>
      <c r="BK123" s="251">
        <f>BK124</f>
        <v>0</v>
      </c>
    </row>
    <row r="124" spans="1:65" s="14" customFormat="1" ht="22.9" customHeight="1">
      <c r="B124" s="238"/>
      <c r="C124" s="239"/>
      <c r="D124" s="240" t="s">
        <v>75</v>
      </c>
      <c r="E124" s="260" t="s">
        <v>1369</v>
      </c>
      <c r="F124" s="260" t="s">
        <v>1370</v>
      </c>
      <c r="G124" s="239"/>
      <c r="H124" s="239"/>
      <c r="I124" s="242"/>
      <c r="J124" s="261">
        <f>BK124</f>
        <v>0</v>
      </c>
      <c r="K124" s="239"/>
      <c r="L124" s="244"/>
      <c r="M124" s="245"/>
      <c r="N124" s="246"/>
      <c r="O124" s="246"/>
      <c r="P124" s="247">
        <f>SUM(P125:P126)</f>
        <v>0</v>
      </c>
      <c r="Q124" s="246"/>
      <c r="R124" s="247">
        <f>SUM(R125:R126)</f>
        <v>94.828800000000001</v>
      </c>
      <c r="S124" s="246"/>
      <c r="T124" s="248">
        <f>SUM(T125:T126)</f>
        <v>0</v>
      </c>
      <c r="AR124" s="249" t="s">
        <v>83</v>
      </c>
      <c r="AT124" s="250" t="s">
        <v>75</v>
      </c>
      <c r="AU124" s="250" t="s">
        <v>83</v>
      </c>
      <c r="AY124" s="249" t="s">
        <v>149</v>
      </c>
      <c r="BK124" s="251">
        <f>SUM(BK125:BK126)</f>
        <v>0</v>
      </c>
    </row>
    <row r="125" spans="1:65" s="2" customFormat="1" ht="24">
      <c r="A125" s="34"/>
      <c r="B125" s="35"/>
      <c r="C125" s="182" t="s">
        <v>83</v>
      </c>
      <c r="D125" s="182" t="s">
        <v>258</v>
      </c>
      <c r="E125" s="183" t="s">
        <v>1371</v>
      </c>
      <c r="F125" s="184" t="s">
        <v>1372</v>
      </c>
      <c r="G125" s="185" t="s">
        <v>158</v>
      </c>
      <c r="H125" s="186">
        <v>16</v>
      </c>
      <c r="I125" s="187"/>
      <c r="J125" s="188">
        <f>ROUND(I125*H125,2)</f>
        <v>0</v>
      </c>
      <c r="K125" s="184" t="s">
        <v>844</v>
      </c>
      <c r="L125" s="189"/>
      <c r="M125" s="190" t="s">
        <v>1</v>
      </c>
      <c r="N125" s="191" t="s">
        <v>41</v>
      </c>
      <c r="O125" s="71"/>
      <c r="P125" s="173">
        <f>O125*H125</f>
        <v>0</v>
      </c>
      <c r="Q125" s="173">
        <v>5.9268000000000001</v>
      </c>
      <c r="R125" s="173">
        <f>Q125*H125</f>
        <v>94.828800000000001</v>
      </c>
      <c r="S125" s="173">
        <v>0</v>
      </c>
      <c r="T125" s="17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5" t="s">
        <v>640</v>
      </c>
      <c r="AT125" s="175" t="s">
        <v>258</v>
      </c>
      <c r="AU125" s="175" t="s">
        <v>85</v>
      </c>
      <c r="AY125" s="17" t="s">
        <v>149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83</v>
      </c>
      <c r="BK125" s="176">
        <f>ROUND(I125*H125,2)</f>
        <v>0</v>
      </c>
      <c r="BL125" s="17" t="s">
        <v>288</v>
      </c>
      <c r="BM125" s="175" t="s">
        <v>85</v>
      </c>
    </row>
    <row r="126" spans="1:65" s="2" customFormat="1" ht="19.5">
      <c r="A126" s="34"/>
      <c r="B126" s="35"/>
      <c r="C126" s="36"/>
      <c r="D126" s="177" t="s">
        <v>150</v>
      </c>
      <c r="E126" s="36"/>
      <c r="F126" s="178" t="s">
        <v>824</v>
      </c>
      <c r="G126" s="36"/>
      <c r="H126" s="36"/>
      <c r="I126" s="179"/>
      <c r="J126" s="36"/>
      <c r="K126" s="36"/>
      <c r="L126" s="39"/>
      <c r="M126" s="252"/>
      <c r="N126" s="253"/>
      <c r="O126" s="194"/>
      <c r="P126" s="194"/>
      <c r="Q126" s="194"/>
      <c r="R126" s="194"/>
      <c r="S126" s="194"/>
      <c r="T126" s="25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150</v>
      </c>
      <c r="AU126" s="17" t="s">
        <v>85</v>
      </c>
    </row>
    <row r="127" spans="1:65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5XcrSbgQYtWJqAi+u69mBm+SQ7oA065y9CaQgs4eGZ4HsGYKvnf616zMXChbQRK7jFSR2Wa+xs+CbRsbG87FpA==" saltValue="3fsFLeILp2mmwLYSKrHvf5uogvUQD2D8RUXGKh6ccb6FWlVxL9huPd8MRWP0OZvYzFTWMEw97Viab360rGYkaQ==" spinCount="100000" sheet="1" objects="1" scenarios="1" formatColumns="0" formatRows="0" autoFilter="0"/>
  <autoFilter ref="C121:K12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PS 01 - Úprava zabezpečov...</vt:lpstr>
      <vt:lpstr>SO 01 - Železniční svršek...</vt:lpstr>
      <vt:lpstr>ON 1 - NEOCEŇOVAT - Mater...</vt:lpstr>
      <vt:lpstr>SO 10-01 - Železniční svr...</vt:lpstr>
      <vt:lpstr>SO 10-01.1 - Následná úpr...</vt:lpstr>
      <vt:lpstr>SO 11-01 - Železniční spodek</vt:lpstr>
      <vt:lpstr>SO 21-06 - Propustek v ev...</vt:lpstr>
      <vt:lpstr>ON 2 -  NEOCEŇOVAT - Mate...</vt:lpstr>
      <vt:lpstr>VON - Vedlejší a ostatní ...</vt:lpstr>
      <vt:lpstr>'ON 1 - NEOCEŇOVAT - Mater...'!Názvy_tisku</vt:lpstr>
      <vt:lpstr>'ON 2 -  NEOCEŇOVAT - Mate...'!Názvy_tisku</vt:lpstr>
      <vt:lpstr>'PS 01 - Úprava zabezpečov...'!Názvy_tisku</vt:lpstr>
      <vt:lpstr>'Rekapitulace zakázky'!Názvy_tisku</vt:lpstr>
      <vt:lpstr>'SO 01 - Železniční svršek...'!Názvy_tisku</vt:lpstr>
      <vt:lpstr>'SO 10-01 - Železniční svr...'!Názvy_tisku</vt:lpstr>
      <vt:lpstr>'SO 10-01.1 - Následná úpr...'!Názvy_tisku</vt:lpstr>
      <vt:lpstr>'SO 11-01 - Železniční spodek'!Názvy_tisku</vt:lpstr>
      <vt:lpstr>'SO 21-06 - Propustek v ev...'!Názvy_tisku</vt:lpstr>
      <vt:lpstr>'VON - Vedlejší a ostatní ...'!Názvy_tisku</vt:lpstr>
      <vt:lpstr>'ON 1 - NEOCEŇOVAT - Mater...'!Oblast_tisku</vt:lpstr>
      <vt:lpstr>'ON 2 -  NEOCEŇOVAT - Mate...'!Oblast_tisku</vt:lpstr>
      <vt:lpstr>'PS 01 - Úprava zabezpečov...'!Oblast_tisku</vt:lpstr>
      <vt:lpstr>'Rekapitulace zakázky'!Oblast_tisku</vt:lpstr>
      <vt:lpstr>'SO 01 - Železniční svršek...'!Oblast_tisku</vt:lpstr>
      <vt:lpstr>'SO 10-01 - Železniční svr...'!Oblast_tisku</vt:lpstr>
      <vt:lpstr>'SO 10-01.1 - Následná úpr...'!Oblast_tisku</vt:lpstr>
      <vt:lpstr>'SO 11-01 - Železniční spodek'!Oblast_tisku</vt:lpstr>
      <vt:lpstr>'SO 21-06 - Propustek v ev...'!Oblast_tisku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Krumlová Nikola</cp:lastModifiedBy>
  <dcterms:created xsi:type="dcterms:W3CDTF">2022-12-13T11:22:53Z</dcterms:created>
  <dcterms:modified xsi:type="dcterms:W3CDTF">2022-12-16T11:04:25Z</dcterms:modified>
</cp:coreProperties>
</file>